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arem.dominguez\Downloads\"/>
    </mc:Choice>
  </mc:AlternateContent>
  <bookViews>
    <workbookView xWindow="0" yWindow="0" windowWidth="19440" windowHeight="7455" firstSheet="2" activeTab="3"/>
  </bookViews>
  <sheets>
    <sheet name="Hoja2" sheetId="2" state="hidden" r:id="rId1"/>
    <sheet name="Hoja3" sheetId="3" state="hidden" r:id="rId2"/>
    <sheet name="1 Claudia" sheetId="9" r:id="rId3"/>
    <sheet name="2 Abi y Sergio" sheetId="11" r:id="rId4"/>
  </sheets>
  <definedNames>
    <definedName name="_xlnm.Print_Area" localSheetId="2">'1 Claudia'!$A$1:$O$60</definedName>
    <definedName name="_xlnm.Print_Area" localSheetId="3">'2 Abi y Sergio'!$A$1:$AM$21</definedName>
    <definedName name="_xlnm.Print_Titles" localSheetId="2">'1 Claudia'!$1:$4</definedName>
    <definedName name="_xlnm.Print_Titles" localSheetId="3">'2 Abi y Sergio'!$1:$4</definedName>
  </definedNames>
  <calcPr calcId="162913"/>
</workbook>
</file>

<file path=xl/calcChain.xml><?xml version="1.0" encoding="utf-8"?>
<calcChain xmlns="http://schemas.openxmlformats.org/spreadsheetml/2006/main">
  <c r="AM13" i="11" l="1"/>
  <c r="AM14" i="11"/>
  <c r="AM12" i="11"/>
  <c r="AM11" i="11"/>
  <c r="AL6" i="11"/>
  <c r="AI9" i="11" l="1"/>
  <c r="AH8" i="11" l="1"/>
  <c r="AC9" i="11" l="1"/>
  <c r="V9" i="11" l="1"/>
  <c r="U9" i="11"/>
  <c r="Q9" i="11"/>
  <c r="N9" i="11"/>
  <c r="N6" i="11"/>
  <c r="N4" i="11"/>
  <c r="M8" i="11"/>
  <c r="L6" i="11"/>
  <c r="K9" i="11"/>
  <c r="AM21" i="11"/>
  <c r="A17" i="11"/>
  <c r="A18" i="11"/>
  <c r="A19" i="11" s="1"/>
  <c r="AM15" i="11"/>
  <c r="A11" i="11"/>
  <c r="A12" i="11" s="1"/>
  <c r="A13" i="11" s="1"/>
  <c r="A14" i="11" s="1"/>
  <c r="A15" i="11" s="1"/>
  <c r="E46" i="9"/>
  <c r="E45" i="9"/>
  <c r="M4" i="11"/>
  <c r="L4" i="11"/>
  <c r="K4" i="11"/>
  <c r="J4" i="11"/>
  <c r="I4" i="11"/>
  <c r="H4" i="11"/>
  <c r="G4" i="11"/>
  <c r="F4" i="11"/>
  <c r="E4" i="11"/>
  <c r="D4" i="11"/>
  <c r="C4" i="11"/>
  <c r="N4" i="9"/>
  <c r="M4" i="9"/>
  <c r="L4" i="9"/>
  <c r="K4" i="9"/>
  <c r="J4" i="9"/>
  <c r="I4" i="9"/>
  <c r="H4" i="9"/>
  <c r="G4" i="9"/>
  <c r="F4" i="9"/>
  <c r="E4" i="9"/>
  <c r="D4" i="9"/>
  <c r="C4" i="9"/>
  <c r="L52" i="9"/>
  <c r="L47" i="9"/>
  <c r="L41" i="9"/>
  <c r="M6" i="9"/>
  <c r="M18" i="9"/>
  <c r="K52" i="9"/>
  <c r="K47" i="9"/>
  <c r="K41" i="9"/>
  <c r="K18" i="9"/>
  <c r="K6" i="9"/>
  <c r="L18" i="9"/>
  <c r="L6" i="9"/>
  <c r="L58" i="9"/>
  <c r="K58" i="9"/>
  <c r="J52" i="9"/>
  <c r="J47" i="9"/>
  <c r="J41" i="9"/>
  <c r="I6" i="9"/>
  <c r="I18" i="9"/>
  <c r="I41" i="9"/>
  <c r="I47" i="9"/>
  <c r="I52" i="9"/>
  <c r="I58" i="9"/>
  <c r="H6" i="9"/>
  <c r="H18" i="9"/>
  <c r="H41" i="9"/>
  <c r="H47" i="9"/>
  <c r="H52" i="9"/>
  <c r="H58" i="9"/>
  <c r="F52" i="9"/>
  <c r="F57" i="9"/>
  <c r="F47" i="9"/>
  <c r="F41" i="9"/>
  <c r="F45" i="9" s="1"/>
  <c r="F58" i="9" s="1"/>
  <c r="F18" i="9"/>
  <c r="F35" i="9"/>
  <c r="F6" i="9"/>
  <c r="G18" i="9"/>
  <c r="G41" i="9"/>
  <c r="G46" i="9" s="1"/>
  <c r="G47" i="9"/>
  <c r="G52" i="9"/>
  <c r="G57" i="9" s="1"/>
  <c r="E52" i="9"/>
  <c r="E57" i="9"/>
  <c r="D52" i="9"/>
  <c r="C52" i="9"/>
  <c r="C57" i="9"/>
  <c r="E47" i="9"/>
  <c r="D47" i="9"/>
  <c r="O47" i="9" s="1"/>
  <c r="C47" i="9"/>
  <c r="C41" i="9"/>
  <c r="O41" i="9" s="1"/>
  <c r="E41" i="9"/>
  <c r="D41" i="9"/>
  <c r="D46" i="9" s="1"/>
  <c r="E6" i="9"/>
  <c r="E18" i="9"/>
  <c r="E35" i="9"/>
  <c r="E58" i="9" s="1"/>
  <c r="D6" i="9"/>
  <c r="D18" i="9"/>
  <c r="D35" i="9" s="1"/>
  <c r="O59" i="9"/>
  <c r="O60" i="9"/>
  <c r="N52" i="9"/>
  <c r="N47" i="9"/>
  <c r="N41" i="9"/>
  <c r="N45" i="9"/>
  <c r="N58" i="9" s="1"/>
  <c r="N18" i="9"/>
  <c r="N6" i="9"/>
  <c r="J6" i="9"/>
  <c r="J58" i="9"/>
  <c r="J18" i="9"/>
  <c r="O56" i="9"/>
  <c r="O55" i="9"/>
  <c r="O54" i="9"/>
  <c r="O53" i="9"/>
  <c r="O51" i="9"/>
  <c r="O50" i="9"/>
  <c r="O49" i="9"/>
  <c r="O44" i="9"/>
  <c r="O43" i="9"/>
  <c r="O42" i="9"/>
  <c r="O40" i="9"/>
  <c r="O39" i="9"/>
  <c r="O38" i="9"/>
  <c r="O34" i="9"/>
  <c r="O33" i="9"/>
  <c r="O32" i="9"/>
  <c r="O31" i="9"/>
  <c r="O30" i="9"/>
  <c r="O29" i="9"/>
  <c r="O28" i="9"/>
  <c r="O27" i="9"/>
  <c r="O26" i="9"/>
  <c r="O25" i="9"/>
  <c r="O24" i="9"/>
  <c r="O23" i="9"/>
  <c r="O22" i="9"/>
  <c r="O21" i="9"/>
  <c r="O20" i="9"/>
  <c r="O19" i="9"/>
  <c r="O17" i="9"/>
  <c r="O16" i="9"/>
  <c r="O15" i="9"/>
  <c r="O14" i="9"/>
  <c r="O13" i="9"/>
  <c r="O12" i="9"/>
  <c r="O11" i="9"/>
  <c r="O10" i="9"/>
  <c r="O9" i="9"/>
  <c r="O8" i="9"/>
  <c r="O7" i="9"/>
  <c r="G6" i="9"/>
  <c r="G35" i="9" s="1"/>
  <c r="C6" i="9"/>
  <c r="O6" i="9" s="1"/>
  <c r="C18" i="9"/>
  <c r="C35" i="9"/>
  <c r="A54" i="9"/>
  <c r="A55" i="9" s="1"/>
  <c r="A56" i="9" s="1"/>
  <c r="A49" i="9"/>
  <c r="A50" i="9"/>
  <c r="A51" i="9" s="1"/>
  <c r="A39" i="9"/>
  <c r="A40" i="9" s="1"/>
  <c r="A20" i="9"/>
  <c r="A21" i="9" s="1"/>
  <c r="A22" i="9" s="1"/>
  <c r="A23" i="9" s="1"/>
  <c r="A24" i="9" s="1"/>
  <c r="A25" i="9" s="1"/>
  <c r="A26" i="9" s="1"/>
  <c r="A27" i="9" s="1"/>
  <c r="A28" i="9" s="1"/>
  <c r="A29" i="9" s="1"/>
  <c r="A30" i="9" s="1"/>
  <c r="A31" i="9" s="1"/>
  <c r="A32" i="9" s="1"/>
  <c r="A33" i="9" s="1"/>
  <c r="A8" i="9"/>
  <c r="A9" i="9" s="1"/>
  <c r="A10" i="9" s="1"/>
  <c r="A11" i="9" s="1"/>
  <c r="A12" i="9" s="1"/>
  <c r="A13" i="9" s="1"/>
  <c r="A14" i="9" s="1"/>
  <c r="A15" i="9" s="1"/>
  <c r="A16" i="9" s="1"/>
  <c r="A17" i="9" s="1"/>
  <c r="A6" i="11"/>
  <c r="A7" i="11" s="1"/>
  <c r="A8" i="11" s="1"/>
  <c r="A9" i="11" s="1"/>
  <c r="O37" i="9"/>
  <c r="O48" i="9"/>
  <c r="N57" i="9"/>
  <c r="O18" i="9"/>
  <c r="O35" i="9" l="1"/>
  <c r="O57" i="9"/>
  <c r="D57" i="9"/>
  <c r="C45" i="9"/>
  <c r="C46" i="9"/>
  <c r="G45" i="9"/>
  <c r="G58" i="9" s="1"/>
  <c r="F46" i="9"/>
  <c r="C58" i="9"/>
  <c r="O52" i="9"/>
  <c r="D45" i="9"/>
  <c r="D58" i="9" s="1"/>
  <c r="O45" i="9" l="1"/>
  <c r="O58" i="9"/>
</calcChain>
</file>

<file path=xl/comments1.xml><?xml version="1.0" encoding="utf-8"?>
<comments xmlns="http://schemas.openxmlformats.org/spreadsheetml/2006/main">
  <authors>
    <author>Ricardo Cantu Lozano</author>
  </authors>
  <commentList>
    <comment ref="H11" authorId="0" shapeId="0">
      <text>
        <r>
          <rPr>
            <b/>
            <sz val="9"/>
            <color indexed="81"/>
            <rFont val="Tahoma"/>
            <family val="2"/>
          </rPr>
          <t>Ricardo Cantu Lozano:</t>
        </r>
        <r>
          <rPr>
            <sz val="9"/>
            <color indexed="81"/>
            <rFont val="Tahoma"/>
            <family val="2"/>
          </rPr>
          <t xml:space="preserve">
"* Para estar en posibilidades de proporcionar el punto 2.01 ""Ingresos municipales recaudados por concepto de impuesto predial"" 
es necesario que transcurra el periodo de conciliación bancaria comprendido entre el día 10 y el día 15 de cada mes. "     
</t>
        </r>
      </text>
    </comment>
  </commentList>
</comments>
</file>

<file path=xl/sharedStrings.xml><?xml version="1.0" encoding="utf-8"?>
<sst xmlns="http://schemas.openxmlformats.org/spreadsheetml/2006/main" count="132" uniqueCount="95">
  <si>
    <t>No.</t>
  </si>
  <si>
    <t>ESTADÍSTICA</t>
  </si>
  <si>
    <t>Nombre de Variable</t>
  </si>
  <si>
    <t>TESORERÍA MUNICIPAL</t>
  </si>
  <si>
    <t>Inmuebles propiedad del municipio registrados</t>
  </si>
  <si>
    <t>Muebles propiedad del municipio registrados</t>
  </si>
  <si>
    <t>Ingresos</t>
  </si>
  <si>
    <t>Ingresos fiscales liquidados</t>
  </si>
  <si>
    <t>Ingresos fiscales determinados</t>
  </si>
  <si>
    <t>Ingresos fiscales fiscalizados</t>
  </si>
  <si>
    <t>Sanciones</t>
  </si>
  <si>
    <t>Sanciones y  multas aplicadas</t>
  </si>
  <si>
    <t>Créditos fiscales cubiertos en especie</t>
  </si>
  <si>
    <t>Resoluciones administrativas de créditos fiscales notificadas</t>
  </si>
  <si>
    <t>Informes</t>
  </si>
  <si>
    <t>Informes financieros elaborados</t>
  </si>
  <si>
    <t>Inspecciones de bienes inmuebles realizadas</t>
  </si>
  <si>
    <t>Total del parque vehicular</t>
  </si>
  <si>
    <t>Ingresos municipales recaudados por concepto del impuesto predial</t>
  </si>
  <si>
    <t>Ingresos municipales recaudados por concepto del ISAI</t>
  </si>
  <si>
    <t xml:space="preserve">Flujos de Efectivo de las Actividades de Operación </t>
  </si>
  <si>
    <t>Origen</t>
  </si>
  <si>
    <t xml:space="preserve">Impuestos </t>
  </si>
  <si>
    <t>Cuotas y aportaciones de Seguridad Social</t>
  </si>
  <si>
    <t>Contribuciones de mejora</t>
  </si>
  <si>
    <t>Derechos</t>
  </si>
  <si>
    <t>Productos de Tipo Corriente</t>
  </si>
  <si>
    <t>Aprovechamientos de Tipo Corriente</t>
  </si>
  <si>
    <t>Ingresos por Venta de Bienes y Servicios</t>
  </si>
  <si>
    <t>Ingresos no Comprendidos en las Fracciones de la Ley de Ingresos Causados en Ejercicios Fiscales Anteriores Pendientes de Liquidación o Pago</t>
  </si>
  <si>
    <t>Participaciones y Aportaciones</t>
  </si>
  <si>
    <t>Transferencias, Asignaciones y Subsidios y Otras Ayudas</t>
  </si>
  <si>
    <t>Otros Orígenes de Operación</t>
  </si>
  <si>
    <t>Aplicación</t>
  </si>
  <si>
    <t>Servicios Personales</t>
  </si>
  <si>
    <t>Materiales y Suministros</t>
  </si>
  <si>
    <t>Servicios Generales</t>
  </si>
  <si>
    <t>Transferencias Internas y Asignaciones al Sector Público</t>
  </si>
  <si>
    <t>Transferencias al resto del Sector Público</t>
  </si>
  <si>
    <t xml:space="preserve">Subsidios y Subvenciones </t>
  </si>
  <si>
    <t>Ayudas Sociales</t>
  </si>
  <si>
    <t>Pensiones y Jubilaciones</t>
  </si>
  <si>
    <t>Transferencias a Fideicomisos, Mandatos y Contratos Análogos</t>
  </si>
  <si>
    <t>Transferencias a la Seguridad Social</t>
  </si>
  <si>
    <t>Donativos</t>
  </si>
  <si>
    <t>Transferencias al Exterior</t>
  </si>
  <si>
    <t xml:space="preserve">Participaciones </t>
  </si>
  <si>
    <t>Aportaciones</t>
  </si>
  <si>
    <t>Convenios</t>
  </si>
  <si>
    <t>Flujos Netos de Efectivo por Actividades de Operación</t>
  </si>
  <si>
    <t>Flujos de Efectivo de las Actividades de Inversión</t>
  </si>
  <si>
    <t>Bienes Inmuebles, Infraestructura y Construcciones en Proceso</t>
  </si>
  <si>
    <t>Bienes Muebles</t>
  </si>
  <si>
    <t>Otros Orígenes de Inversión</t>
  </si>
  <si>
    <t>Otras Aplicaciones de Inversión</t>
  </si>
  <si>
    <t>Flujos netos de Efectivo por Actividades de Financiamiento</t>
  </si>
  <si>
    <t xml:space="preserve">Incremento/Disminución Neta en el Efectivo y Equivalentes al Efectivo </t>
  </si>
  <si>
    <t>Efectivo y Equivalentes al Efectivo al Inicio del Ejercicio</t>
  </si>
  <si>
    <t>Efectivo y Equivalentes al Efectivo al Final del Ejercicio</t>
  </si>
  <si>
    <t>Otras Aplicaciones de Operación</t>
  </si>
  <si>
    <t>Flujos de Efectivo de las Actividades de Financiamiento</t>
  </si>
  <si>
    <t>Endeudamiento Neto</t>
  </si>
  <si>
    <t>Interno</t>
  </si>
  <si>
    <t>Externo</t>
  </si>
  <si>
    <t>Otros Origenes de Finaciamiento</t>
  </si>
  <si>
    <t>Flujos netos de Efectivo por Actividades de Inversion</t>
  </si>
  <si>
    <t xml:space="preserve">Total </t>
  </si>
  <si>
    <t>N/A</t>
  </si>
  <si>
    <t>Inventario de bienes</t>
  </si>
  <si>
    <t>*</t>
  </si>
  <si>
    <t>Enero 2020</t>
  </si>
  <si>
    <t>Febrero 2020</t>
  </si>
  <si>
    <t>Marzo 2020</t>
  </si>
  <si>
    <t>Abril 2020</t>
  </si>
  <si>
    <t>Mayo 2020</t>
  </si>
  <si>
    <t>Junio 2020</t>
  </si>
  <si>
    <t>Julio 2020</t>
  </si>
  <si>
    <t>Agosto 2020</t>
  </si>
  <si>
    <t>Septiembre 2020</t>
  </si>
  <si>
    <t>Octubre 2020</t>
  </si>
  <si>
    <t>Noviembre 2020</t>
  </si>
  <si>
    <t>Diciembre 2020</t>
  </si>
  <si>
    <t>ENERO 2021</t>
  </si>
  <si>
    <t>FEBRERO 2021</t>
  </si>
  <si>
    <t>MARZO 2021</t>
  </si>
  <si>
    <t>ABRIL 2021</t>
  </si>
  <si>
    <t>MAYO 2021</t>
  </si>
  <si>
    <t>JUNIO 2021</t>
  </si>
  <si>
    <t>JULIO 2021</t>
  </si>
  <si>
    <t>AGOSTO 2021</t>
  </si>
  <si>
    <t>SEPTIEMBRE 2021</t>
  </si>
  <si>
    <t>OCTUBRE 2021</t>
  </si>
  <si>
    <t>NOVIEMBRE 2021</t>
  </si>
  <si>
    <t>DICIEMBRE 2021</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</si>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</sst>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quot;$&quot;* #,##0.00_-;_-&quot;$&quot;* &quot;-&quot;??_-;_-@_-"/>
    <numFmt numFmtId="43" formatCode="_-* #,##0.00_-;\-* #,##0.00_-;_-* &quot;-&quot;??_-;_-@_-"/>
    <numFmt numFmtId="164" formatCode="_-[$€-2]* #,##0.00_-;\-[$€-2]* #,##0.00_-;_-[$€-2]* &quot;-&quot;??_-"/>
    <numFmt numFmtId="165" formatCode="_-* #,##0_-;\-* #,##0_-;_-* &quot;-&quot;??_-;_-@_-"/>
    <numFmt numFmtId="166" formatCode="General_)"/>
    <numFmt numFmtId="167" formatCode="&quot;$&quot;#,##0.00;[Red]\-&quot;$&quot;#,##0.00"/>
    <numFmt numFmtId="170" formatCode="_-&quot;$&quot;* #,##0.00_-;\-&quot;$&quot;* #,##0.00_-;_-&quot;$&quot;* &quot;-&quot;??_-;_-@_-"/>
    <numFmt numFmtId="171" formatCode="_-* #,##0.00_-;\-* #,##0.00_-;_-* &quot;-&quot;??_-;_-@_-"/>
  </numFmts>
  <fonts count="33" x14ac:knownFonts="1">
    <font>
      <sz val="11"/>
      <color theme="1"/>
      <name val="Calibri"/>
      <family val="2"/>
      <scheme val="minor"/>
    </font>
    <font>
      <sz val="10"/>
      <name val="Arial"/>
      <family val="2"/>
    </font>
    <font>
      <sz val="11"/>
      <color theme="1"/>
      <name val="Calibri"/>
      <family val="2"/>
      <scheme val="minor"/>
    </font>
    <font>
      <sz val="20"/>
      <color rgb="FF000000"/>
      <name val="Cambria"/>
      <family val="1"/>
      <scheme val="major"/>
    </font>
    <font>
      <sz val="12"/>
      <color theme="1"/>
      <name val="Cambria"/>
      <family val="1"/>
      <scheme val="major"/>
    </font>
    <font>
      <sz val="12"/>
      <color indexed="8"/>
      <name val="Cambria"/>
      <family val="1"/>
      <scheme val="major"/>
    </font>
    <font>
      <sz val="12"/>
      <name val="Cambria"/>
      <family val="1"/>
      <scheme val="major"/>
    </font>
    <font>
      <b/>
      <sz val="16"/>
      <name val="Cambria"/>
      <family val="1"/>
      <scheme val="major"/>
    </font>
    <font>
      <b/>
      <sz val="12"/>
      <name val="Cambria"/>
      <family val="1"/>
      <scheme val="major"/>
    </font>
    <font>
      <b/>
      <sz val="12"/>
      <color indexed="8"/>
      <name val="Cambria"/>
      <family val="1"/>
      <scheme val="major"/>
    </font>
    <font>
      <sz val="11"/>
      <color indexed="8"/>
      <name val="Cambria"/>
      <family val="1"/>
      <scheme val="major"/>
    </font>
    <font>
      <b/>
      <sz val="12"/>
      <color theme="1"/>
      <name val="Cambria"/>
      <family val="1"/>
      <scheme val="maj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sz val="11"/>
      <color theme="0"/>
      <name val="Cambria"/>
      <family val="1"/>
    </font>
    <font>
      <sz val="12"/>
      <color theme="0"/>
      <name val="Cambria"/>
      <family val="1"/>
      <scheme val="major"/>
    </font>
    <font>
      <sz val="9"/>
      <color indexed="81"/>
      <name val="Tahoma"/>
      <family val="2"/>
    </font>
    <font>
      <b/>
      <sz val="9"/>
      <color indexed="81"/>
      <name val="Tahoma"/>
      <family val="2"/>
    </font>
  </fonts>
  <fills count="3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tint="0.34998626667073579"/>
        <bgColor indexed="64"/>
      </patternFill>
    </fill>
    <fill>
      <patternFill patternType="solid">
        <fgColor rgb="FFFFFF00"/>
        <bgColor indexed="64"/>
      </patternFill>
    </fill>
  </fills>
  <borders count="13">
    <border>
      <left/>
      <right/>
      <top/>
      <bottom/>
      <diagonal/>
    </border>
    <border>
      <left style="hair">
        <color indexed="64"/>
      </left>
      <right style="hair">
        <color indexed="64"/>
      </right>
      <top style="hair">
        <color indexed="64"/>
      </top>
      <bottom style="hair">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top/>
      <bottom/>
      <diagonal/>
    </border>
    <border>
      <left style="hair">
        <color indexed="64"/>
      </left>
      <right style="hair">
        <color indexed="64"/>
      </right>
      <top/>
      <bottom style="hair">
        <color indexed="64"/>
      </bottom>
      <diagonal/>
    </border>
  </borders>
  <cellStyleXfs count="103">
    <xf numFmtId="0" fontId="0" fillId="0" borderId="0"/>
    <xf numFmtId="0" fontId="1" fillId="0" borderId="0"/>
    <xf numFmtId="164" fontId="1" fillId="0" borderId="0" applyFont="0" applyFill="0" applyBorder="0" applyAlignment="0" applyProtection="0"/>
    <xf numFmtId="43" fontId="1" fillId="0" borderId="0" applyFont="0" applyFill="0" applyBorder="0" applyAlignment="0" applyProtection="0"/>
    <xf numFmtId="0" fontId="1" fillId="0" borderId="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2" fillId="0" borderId="0" applyNumberFormat="0" applyFill="0" applyBorder="0" applyAlignment="0" applyProtection="0"/>
    <xf numFmtId="0" fontId="13" fillId="0" borderId="2" applyNumberFormat="0" applyFill="0" applyAlignment="0" applyProtection="0"/>
    <xf numFmtId="0" fontId="14" fillId="0" borderId="3" applyNumberFormat="0" applyFill="0" applyAlignment="0" applyProtection="0"/>
    <xf numFmtId="0" fontId="15" fillId="0" borderId="4"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5" applyNumberFormat="0" applyAlignment="0" applyProtection="0"/>
    <xf numFmtId="0" fontId="20" fillId="8" borderId="6" applyNumberFormat="0" applyAlignment="0" applyProtection="0"/>
    <xf numFmtId="0" fontId="21" fillId="8" borderId="5" applyNumberFormat="0" applyAlignment="0" applyProtection="0"/>
    <xf numFmtId="0" fontId="22" fillId="0" borderId="7" applyNumberFormat="0" applyFill="0" applyAlignment="0" applyProtection="0"/>
    <xf numFmtId="0" fontId="23" fillId="9" borderId="8" applyNumberFormat="0" applyAlignment="0" applyProtection="0"/>
    <xf numFmtId="0" fontId="24" fillId="0" borderId="0" applyNumberFormat="0" applyFill="0" applyBorder="0" applyAlignment="0" applyProtection="0"/>
    <xf numFmtId="0" fontId="2" fillId="10" borderId="9" applyNumberFormat="0" applyFont="0" applyAlignment="0" applyProtection="0"/>
    <xf numFmtId="0" fontId="25" fillId="0" borderId="0" applyNumberFormat="0" applyFill="0" applyBorder="0" applyAlignment="0" applyProtection="0"/>
    <xf numFmtId="0" fontId="26" fillId="0" borderId="10" applyNumberFormat="0" applyFill="0" applyAlignment="0" applyProtection="0"/>
    <xf numFmtId="0" fontId="27"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7" fillId="26" borderId="0" applyNumberFormat="0" applyBorder="0" applyAlignment="0" applyProtection="0"/>
    <xf numFmtId="0" fontId="27"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7" fillId="30" borderId="0" applyNumberFormat="0" applyBorder="0" applyAlignment="0" applyProtection="0"/>
    <xf numFmtId="0" fontId="27"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7" fillId="34" borderId="0" applyNumberFormat="0" applyBorder="0" applyAlignment="0" applyProtection="0"/>
    <xf numFmtId="0" fontId="28" fillId="0" borderId="0"/>
    <xf numFmtId="166" fontId="1" fillId="0" borderId="0"/>
    <xf numFmtId="43" fontId="28"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8" fillId="0" borderId="0"/>
    <xf numFmtId="0" fontId="1" fillId="0" borderId="0"/>
    <xf numFmtId="43" fontId="28"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cellStyleXfs>
  <cellXfs count="59">
    <xf numFmtId="0" fontId="0" fillId="0" borderId="0" xfId="0"/>
    <xf numFmtId="0" fontId="4" fillId="0" borderId="1" xfId="0" applyFont="1" applyFill="1" applyBorder="1" applyAlignment="1">
      <alignment horizontal="center" vertical="center"/>
    </xf>
    <xf numFmtId="0" fontId="5" fillId="0" borderId="1" xfId="4" applyFont="1" applyFill="1" applyBorder="1" applyAlignment="1">
      <alignment horizontal="left" vertical="center" wrapText="1"/>
    </xf>
    <xf numFmtId="3" fontId="6" fillId="0" borderId="1" xfId="1" applyNumberFormat="1" applyFont="1" applyFill="1" applyBorder="1" applyAlignment="1">
      <alignment horizontal="center" vertical="center" wrapText="1"/>
    </xf>
    <xf numFmtId="0" fontId="9" fillId="0" borderId="1" xfId="4" applyFont="1" applyFill="1" applyBorder="1" applyAlignment="1">
      <alignment horizontal="left" vertical="center" wrapText="1"/>
    </xf>
    <xf numFmtId="0" fontId="10" fillId="0" borderId="1" xfId="4" applyFont="1" applyFill="1" applyBorder="1" applyAlignment="1">
      <alignment horizontal="left" vertical="center" wrapText="1"/>
    </xf>
    <xf numFmtId="0" fontId="4" fillId="0" borderId="0" xfId="0" applyFont="1" applyFill="1"/>
    <xf numFmtId="165" fontId="4" fillId="0" borderId="1" xfId="6" applyNumberFormat="1" applyFont="1" applyFill="1" applyBorder="1" applyAlignment="1">
      <alignment horizontal="center" vertical="center" wrapText="1"/>
    </xf>
    <xf numFmtId="165" fontId="11" fillId="3" borderId="1" xfId="6" applyNumberFormat="1" applyFont="1" applyFill="1" applyBorder="1" applyAlignment="1">
      <alignment horizontal="center" vertical="center" wrapText="1"/>
    </xf>
    <xf numFmtId="165" fontId="11" fillId="0" borderId="1" xfId="6" applyNumberFormat="1" applyFont="1" applyFill="1" applyBorder="1" applyAlignment="1">
      <alignment horizontal="center" vertical="center" wrapText="1"/>
    </xf>
    <xf numFmtId="165" fontId="11" fillId="0" borderId="1" xfId="6" applyNumberFormat="1" applyFont="1" applyFill="1" applyBorder="1" applyAlignment="1">
      <alignment horizontal="left" vertical="center" wrapText="1"/>
    </xf>
    <xf numFmtId="0" fontId="5" fillId="0" borderId="1" xfId="4" applyFont="1" applyFill="1" applyBorder="1" applyAlignment="1">
      <alignment horizontal="center" vertical="center" wrapText="1"/>
    </xf>
    <xf numFmtId="43" fontId="6" fillId="0" borderId="1" xfId="6" applyFont="1" applyFill="1" applyBorder="1" applyAlignment="1">
      <alignment horizontal="center" vertical="center" wrapText="1"/>
    </xf>
    <xf numFmtId="165" fontId="5" fillId="0" borderId="1" xfId="6" applyNumberFormat="1" applyFont="1" applyFill="1" applyBorder="1" applyAlignment="1">
      <alignment horizontal="center" vertical="center" wrapText="1"/>
    </xf>
    <xf numFmtId="165" fontId="6" fillId="0" borderId="1" xfId="6" applyNumberFormat="1" applyFont="1" applyFill="1" applyBorder="1" applyAlignment="1">
      <alignment horizontal="center" vertical="center" wrapText="1"/>
    </xf>
    <xf numFmtId="43" fontId="5" fillId="0" borderId="1" xfId="6" applyFont="1" applyFill="1" applyBorder="1" applyAlignment="1">
      <alignment horizontal="right" vertical="center" wrapText="1"/>
    </xf>
    <xf numFmtId="43" fontId="6" fillId="0" borderId="1" xfId="6" applyFont="1" applyFill="1" applyBorder="1" applyAlignment="1">
      <alignment horizontal="right" vertical="center" wrapText="1"/>
    </xf>
    <xf numFmtId="3" fontId="6" fillId="0" borderId="1" xfId="1" applyNumberFormat="1" applyFont="1" applyFill="1" applyBorder="1" applyAlignment="1">
      <alignment horizontal="right" vertical="center" wrapText="1"/>
    </xf>
    <xf numFmtId="43" fontId="8" fillId="3" borderId="1" xfId="6" applyFont="1" applyFill="1" applyBorder="1" applyAlignment="1">
      <alignment horizontal="center" vertical="center" wrapText="1"/>
    </xf>
    <xf numFmtId="43" fontId="8" fillId="3" borderId="1" xfId="6" applyFont="1" applyFill="1" applyBorder="1" applyAlignment="1">
      <alignment vertical="center" wrapText="1"/>
    </xf>
    <xf numFmtId="43" fontId="5" fillId="0" borderId="1" xfId="6" applyFont="1" applyFill="1" applyBorder="1" applyAlignment="1">
      <alignment vertical="center" wrapText="1"/>
    </xf>
    <xf numFmtId="165" fontId="11" fillId="0" borderId="1" xfId="6" applyNumberFormat="1" applyFont="1" applyFill="1" applyBorder="1" applyAlignment="1">
      <alignment horizontal="center" wrapText="1"/>
    </xf>
    <xf numFmtId="165" fontId="4" fillId="0" borderId="1" xfId="6" applyNumberFormat="1" applyFont="1" applyFill="1" applyBorder="1" applyAlignment="1">
      <alignment horizontal="center" wrapText="1"/>
    </xf>
    <xf numFmtId="0" fontId="4" fillId="0" borderId="0" xfId="0" applyFont="1" applyFill="1" applyAlignment="1"/>
    <xf numFmtId="0" fontId="4" fillId="0" borderId="0" xfId="0" applyFont="1" applyFill="1" applyAlignment="1">
      <alignment horizontal="right"/>
    </xf>
    <xf numFmtId="49" fontId="29" fillId="35" borderId="1" xfId="4" applyNumberFormat="1" applyFont="1" applyFill="1" applyBorder="1" applyAlignment="1" applyProtection="1">
      <alignment horizontal="center" vertical="center" wrapText="1"/>
    </xf>
    <xf numFmtId="165" fontId="30" fillId="35" borderId="1" xfId="6" applyNumberFormat="1" applyFont="1" applyFill="1" applyBorder="1" applyAlignment="1">
      <alignment horizontal="center" vertical="center" wrapText="1"/>
    </xf>
    <xf numFmtId="0" fontId="4" fillId="0" borderId="0" xfId="0" applyFont="1" applyFill="1" applyAlignment="1">
      <alignment horizontal="center"/>
    </xf>
    <xf numFmtId="9" fontId="4" fillId="0" borderId="0" xfId="5" applyFont="1" applyFill="1"/>
    <xf numFmtId="44" fontId="5" fillId="0" borderId="1" xfId="6" applyNumberFormat="1" applyFont="1" applyFill="1" applyBorder="1" applyAlignment="1">
      <alignment horizontal="right" vertical="center" wrapText="1"/>
    </xf>
    <xf numFmtId="44" fontId="6" fillId="0" borderId="1" xfId="6" applyNumberFormat="1" applyFont="1" applyFill="1" applyBorder="1" applyAlignment="1">
      <alignment horizontal="right" vertical="center" wrapText="1"/>
    </xf>
    <xf numFmtId="44" fontId="4" fillId="0" borderId="1" xfId="73" applyNumberFormat="1" applyFont="1" applyBorder="1" applyAlignment="1">
      <alignment horizontal="right" vertical="center"/>
    </xf>
    <xf numFmtId="44" fontId="4" fillId="0" borderId="1" xfId="0" applyNumberFormat="1" applyFont="1" applyFill="1" applyBorder="1" applyAlignment="1">
      <alignment horizontal="right" vertical="center"/>
    </xf>
    <xf numFmtId="44" fontId="4" fillId="0" borderId="1" xfId="0" applyNumberFormat="1" applyFont="1" applyBorder="1" applyAlignment="1">
      <alignment horizontal="right" vertical="center"/>
    </xf>
    <xf numFmtId="44" fontId="4" fillId="0" borderId="1" xfId="73" applyNumberFormat="1" applyFont="1" applyFill="1" applyBorder="1" applyAlignment="1">
      <alignment horizontal="right" vertical="center"/>
    </xf>
    <xf numFmtId="44" fontId="4" fillId="0" borderId="0" xfId="0" applyNumberFormat="1" applyFont="1" applyFill="1" applyBorder="1" applyAlignment="1">
      <alignment horizontal="right" vertical="center"/>
    </xf>
    <xf numFmtId="44" fontId="5" fillId="0" borderId="12" xfId="6" applyNumberFormat="1" applyFont="1" applyFill="1" applyBorder="1" applyAlignment="1">
      <alignment horizontal="right" vertical="center" wrapText="1"/>
    </xf>
    <xf numFmtId="44" fontId="5" fillId="0" borderId="1" xfId="6" applyNumberFormat="1" applyFont="1" applyFill="1" applyBorder="1" applyAlignment="1">
      <alignment horizontal="center" vertical="center" wrapText="1"/>
    </xf>
    <xf numFmtId="44" fontId="8" fillId="3" borderId="1" xfId="73" applyFont="1" applyFill="1" applyBorder="1" applyAlignment="1">
      <alignment horizontal="center" vertical="center" wrapText="1"/>
    </xf>
    <xf numFmtId="43" fontId="6" fillId="0" borderId="1" xfId="75" applyFont="1" applyFill="1" applyBorder="1" applyAlignment="1">
      <alignment horizontal="center" vertical="center" wrapText="1"/>
    </xf>
    <xf numFmtId="43" fontId="6" fillId="0" borderId="1" xfId="75" applyFont="1" applyFill="1" applyBorder="1" applyAlignment="1">
      <alignment horizontal="right" vertical="center" wrapText="1"/>
    </xf>
    <xf numFmtId="43" fontId="6" fillId="36" borderId="1" xfId="75" applyFont="1" applyFill="1" applyBorder="1" applyAlignment="1">
      <alignment horizontal="center" vertical="center" wrapText="1"/>
    </xf>
    <xf numFmtId="43" fontId="5" fillId="0" borderId="1" xfId="92" applyFont="1" applyFill="1" applyBorder="1" applyAlignment="1">
      <alignment vertical="center" wrapText="1"/>
    </xf>
    <xf numFmtId="43" fontId="5" fillId="0" borderId="1" xfId="92" applyFont="1" applyFill="1" applyBorder="1" applyAlignment="1">
      <alignment horizontal="center" vertical="center" wrapText="1"/>
    </xf>
    <xf numFmtId="165" fontId="6" fillId="0" borderId="1" xfId="6" applyNumberFormat="1" applyFont="1" applyFill="1" applyBorder="1" applyAlignment="1">
      <alignment horizontal="right" vertical="center" wrapText="1"/>
    </xf>
    <xf numFmtId="0" fontId="3" fillId="2" borderId="0" xfId="0" applyFont="1" applyFill="1" applyAlignment="1">
      <alignment horizontal="center" vertical="center"/>
    </xf>
    <xf numFmtId="0" fontId="7" fillId="2" borderId="0" xfId="1" applyFont="1" applyFill="1" applyAlignment="1">
      <alignment horizontal="center" vertical="center"/>
    </xf>
    <xf numFmtId="0" fontId="4" fillId="0" borderId="11" xfId="0" applyFont="1" applyFill="1" applyBorder="1" applyAlignment="1">
      <alignment horizontal="center" vertical="center" wrapText="1"/>
    </xf>
    <xf numFmtId="0" fontId="4" fillId="0" borderId="0" xfId="0" applyFont="1" applyFill="1" applyAlignment="1">
      <alignment horizontal="center" vertical="center" wrapText="1"/>
    </xf>
    <xf numFmtId="170" fontId="5" fillId="0" borderId="1" xfId="99" applyFont="1" applyFill="1" applyBorder="1" applyAlignment="1">
      <alignment horizontal="right" vertical="center" wrapText="1"/>
    </xf>
    <xf numFmtId="170" fontId="5" fillId="0" borderId="1" xfId="99" applyFont="1" applyFill="1" applyBorder="1" applyAlignment="1">
      <alignment horizontal="center" vertical="center" wrapText="1"/>
    </xf>
    <xf numFmtId="170" fontId="5" fillId="0" borderId="1" xfId="99" applyFont="1" applyFill="1" applyBorder="1" applyAlignment="1">
      <alignment horizontal="right" vertical="center" wrapText="1"/>
    </xf>
    <xf numFmtId="167" fontId="5" fillId="0" borderId="1" xfId="99" applyNumberFormat="1" applyFont="1" applyFill="1" applyBorder="1" applyAlignment="1">
      <alignment horizontal="right" vertical="center" wrapText="1"/>
    </xf>
    <xf numFmtId="170" fontId="5" fillId="0" borderId="1" xfId="99" applyFont="1" applyFill="1" applyBorder="1" applyAlignment="1">
      <alignment horizontal="center" vertical="center" wrapText="1"/>
    </xf>
    <xf numFmtId="170" fontId="5" fillId="0" borderId="1" xfId="99" applyFont="1" applyFill="1" applyBorder="1" applyAlignment="1">
      <alignment horizontal="right" vertical="center" wrapText="1"/>
    </xf>
    <xf numFmtId="167" fontId="5" fillId="0" borderId="1" xfId="99" applyNumberFormat="1" applyFont="1" applyFill="1" applyBorder="1" applyAlignment="1">
      <alignment horizontal="right" vertical="center" wrapText="1"/>
    </xf>
    <xf numFmtId="170" fontId="5" fillId="0" borderId="1" xfId="99" applyFont="1" applyFill="1" applyBorder="1" applyAlignment="1">
      <alignment horizontal="center" vertical="center" wrapText="1"/>
    </xf>
    <xf numFmtId="170" fontId="5" fillId="0" borderId="1" xfId="99" applyFont="1" applyFill="1" applyBorder="1" applyAlignment="1">
      <alignment horizontal="right" vertical="center" wrapText="1"/>
    </xf>
    <xf numFmtId="167" fontId="5" fillId="0" borderId="1" xfId="99" applyNumberFormat="1" applyFont="1" applyFill="1" applyBorder="1" applyAlignment="1">
      <alignment horizontal="right" vertical="center" wrapText="1"/>
    </xf>
  </cellXfs>
  <cellStyles count="103">
    <cellStyle name="=C:\WINNT\SYSTEM32\COMMAND.COM" xfId="50"/>
    <cellStyle name="20% - Énfasis1" xfId="26" builtinId="30" customBuiltin="1"/>
    <cellStyle name="20% - Énfasis2" xfId="30" builtinId="34" customBuiltin="1"/>
    <cellStyle name="20% - Énfasis3" xfId="34" builtinId="38" customBuiltin="1"/>
    <cellStyle name="20% - Énfasis4" xfId="38" builtinId="42" customBuiltin="1"/>
    <cellStyle name="20% - Énfasis5" xfId="42" builtinId="46" customBuiltin="1"/>
    <cellStyle name="20% - Énfasis6" xfId="46" builtinId="50" customBuiltin="1"/>
    <cellStyle name="40% - Énfasis1" xfId="27" builtinId="31" customBuiltin="1"/>
    <cellStyle name="40% - Énfasis2" xfId="31" builtinId="35" customBuiltin="1"/>
    <cellStyle name="40% - Énfasis3" xfId="35" builtinId="39" customBuiltin="1"/>
    <cellStyle name="40% - Énfasis4" xfId="39" builtinId="43" customBuiltin="1"/>
    <cellStyle name="40% - Énfasis5" xfId="43" builtinId="47" customBuiltin="1"/>
    <cellStyle name="40% - Énfasis6" xfId="47" builtinId="51" customBuiltin="1"/>
    <cellStyle name="60% - Énfasis1" xfId="28" builtinId="32" customBuiltin="1"/>
    <cellStyle name="60% - Énfasis2" xfId="32" builtinId="36" customBuiltin="1"/>
    <cellStyle name="60% - Énfasis3" xfId="36" builtinId="40" customBuiltin="1"/>
    <cellStyle name="60% - Énfasis4" xfId="40" builtinId="44" customBuiltin="1"/>
    <cellStyle name="60% - Énfasis5" xfId="44" builtinId="48" customBuiltin="1"/>
    <cellStyle name="60% - Énfasis6" xfId="48" builtinId="52" customBuiltin="1"/>
    <cellStyle name="Bueno" xfId="13" builtinId="26" customBuiltin="1"/>
    <cellStyle name="Cálculo" xfId="18" builtinId="22" customBuiltin="1"/>
    <cellStyle name="Celda de comprobación" xfId="20" builtinId="23" customBuiltin="1"/>
    <cellStyle name="Celda vinculada" xfId="19" builtinId="24" customBuiltin="1"/>
    <cellStyle name="Encabezado 1" xfId="9" builtinId="16" customBuiltin="1"/>
    <cellStyle name="Encabezado 4" xfId="12" builtinId="19" customBuiltin="1"/>
    <cellStyle name="Énfasis1" xfId="25" builtinId="29" customBuiltin="1"/>
    <cellStyle name="Énfasis2" xfId="29" builtinId="33" customBuiltin="1"/>
    <cellStyle name="Énfasis3" xfId="33" builtinId="37" customBuiltin="1"/>
    <cellStyle name="Énfasis4" xfId="37" builtinId="41" customBuiltin="1"/>
    <cellStyle name="Énfasis5" xfId="41" builtinId="45" customBuiltin="1"/>
    <cellStyle name="Énfasis6" xfId="45" builtinId="49" customBuiltin="1"/>
    <cellStyle name="Entrada" xfId="16" builtinId="20" customBuiltin="1"/>
    <cellStyle name="Euro" xfId="2"/>
    <cellStyle name="Incorrecto" xfId="14" builtinId="27" customBuiltin="1"/>
    <cellStyle name="Millares" xfId="6" builtinId="3"/>
    <cellStyle name="Millares 17" xfId="97"/>
    <cellStyle name="Millares 2" xfId="3"/>
    <cellStyle name="Millares 2 2" xfId="57"/>
    <cellStyle name="Millares 2 2 2" xfId="69"/>
    <cellStyle name="Millares 2 2 2 2" xfId="90"/>
    <cellStyle name="Millares 2 2 3" xfId="80"/>
    <cellStyle name="Millares 2 3" xfId="60"/>
    <cellStyle name="Millares 2 3 2" xfId="71"/>
    <cellStyle name="Millares 2 3 2 2" xfId="92"/>
    <cellStyle name="Millares 2 3 3" xfId="82"/>
    <cellStyle name="Millares 2 4" xfId="51"/>
    <cellStyle name="Millares 2 4 2" xfId="66"/>
    <cellStyle name="Millares 2 4 2 2" xfId="87"/>
    <cellStyle name="Millares 2 4 3" xfId="77"/>
    <cellStyle name="Millares 2 5" xfId="63"/>
    <cellStyle name="Millares 2 5 2" xfId="84"/>
    <cellStyle name="Millares 2 6" xfId="74"/>
    <cellStyle name="Millares 3" xfId="54"/>
    <cellStyle name="Millares 3 2" xfId="68"/>
    <cellStyle name="Millares 3 2 2" xfId="89"/>
    <cellStyle name="Millares 3 3" xfId="79"/>
    <cellStyle name="Millares 4" xfId="64"/>
    <cellStyle name="Millares 4 2" xfId="85"/>
    <cellStyle name="Millares 5" xfId="75"/>
    <cellStyle name="Millares 5 2" xfId="58"/>
    <cellStyle name="Millares 5 2 2" xfId="70"/>
    <cellStyle name="Millares 5 2 2 2" xfId="91"/>
    <cellStyle name="Millares 5 2 3" xfId="81"/>
    <cellStyle name="Millares 6" xfId="95"/>
    <cellStyle name="Millares 7" xfId="62"/>
    <cellStyle name="Millares 7 2" xfId="72"/>
    <cellStyle name="Millares 7 2 2" xfId="93"/>
    <cellStyle name="Millares 7 3" xfId="83"/>
    <cellStyle name="Millares 8" xfId="7"/>
    <cellStyle name="Millares 8 2" xfId="53"/>
    <cellStyle name="Millares 8 2 2" xfId="67"/>
    <cellStyle name="Millares 8 2 2 2" xfId="88"/>
    <cellStyle name="Millares 8 2 3" xfId="78"/>
    <cellStyle name="Millares 8 3" xfId="65"/>
    <cellStyle name="Millares 8 3 2" xfId="86"/>
    <cellStyle name="Millares 8 4" xfId="76"/>
    <cellStyle name="Moneda" xfId="73" builtinId="4"/>
    <cellStyle name="Moneda 2" xfId="94"/>
    <cellStyle name="Moneda 2 2" xfId="99"/>
    <cellStyle name="Moneda 2 2 2" xfId="101"/>
    <cellStyle name="Moneda 3" xfId="96"/>
    <cellStyle name="Moneda 3 3" xfId="100"/>
    <cellStyle name="Moneda 4" xfId="98"/>
    <cellStyle name="Moneda 4 2" xfId="102"/>
    <cellStyle name="Neutral" xfId="15" builtinId="28" customBuiltin="1"/>
    <cellStyle name="Normal" xfId="0" builtinId="0"/>
    <cellStyle name="Normal 2" xfId="4"/>
    <cellStyle name="Normal 2 2" xfId="56"/>
    <cellStyle name="Normal 2 3" xfId="49"/>
    <cellStyle name="Normal 3" xfId="1"/>
    <cellStyle name="Normal 3 2" xfId="55"/>
    <cellStyle name="Normal 3 3" xfId="59"/>
    <cellStyle name="Normal 7" xfId="61"/>
    <cellStyle name="Normal 8" xfId="52"/>
    <cellStyle name="Notas" xfId="22" builtinId="10" customBuiltin="1"/>
    <cellStyle name="Porcentaje" xfId="5" builtinId="5"/>
    <cellStyle name="Salida" xfId="17" builtinId="21" customBuiltin="1"/>
    <cellStyle name="Texto de advertencia" xfId="21" builtinId="11" customBuiltin="1"/>
    <cellStyle name="Texto explicativo" xfId="23" builtinId="53" customBuiltin="1"/>
    <cellStyle name="Título" xfId="8" builtinId="15" customBuiltin="1"/>
    <cellStyle name="Título 2" xfId="10" builtinId="17" customBuiltin="1"/>
    <cellStyle name="Título 3" xfId="11" builtinId="18" customBuiltin="1"/>
    <cellStyle name="Total" xfId="24" builtinId="25" customBuiltin="1"/>
  </cellStyles>
  <dxfs count="0"/>
  <tableStyles count="0" defaultTableStyle="TableStyleMedium2" defaultPivotStyle="PivotStyleLight16"/>
  <colors>
    <mruColors>
      <color rgb="FFFF7175"/>
      <color rgb="FFCEA2D7"/>
      <color rgb="FF92D5AC"/>
      <color rgb="FF3F5588"/>
      <color rgb="FF618EB5"/>
      <color rgb="FF46797B"/>
      <color rgb="FF006241"/>
      <color rgb="FF3FAE2A"/>
      <color rgb="FF49C3B1"/>
      <color rgb="FF93959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369152</xdr:colOff>
      <xdr:row>2</xdr:row>
      <xdr:rowOff>332813</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64770" cy="11620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606877</xdr:colOff>
      <xdr:row>2</xdr:row>
      <xdr:rowOff>345619</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64770" cy="116204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0"/>
  <sheetViews>
    <sheetView showGridLines="0" topLeftCell="B1" zoomScale="85" zoomScaleNormal="85" zoomScaleSheetLayoutView="70" workbookViewId="0">
      <pane ySplit="4" topLeftCell="A5" activePane="bottomLeft" state="frozen"/>
      <selection activeCell="C1" sqref="C1"/>
      <selection pane="bottomLeft" activeCell="G59" sqref="G59:G60"/>
    </sheetView>
  </sheetViews>
  <sheetFormatPr baseColWidth="10" defaultRowHeight="15.75" x14ac:dyDescent="0.25"/>
  <cols>
    <col min="1" max="1" width="11.85546875" style="6" customWidth="1"/>
    <col min="2" max="2" width="49.28515625" style="6" customWidth="1"/>
    <col min="3" max="3" width="18.7109375" style="27" customWidth="1"/>
    <col min="4" max="6" width="18.7109375" style="6" customWidth="1"/>
    <col min="7" max="7" width="20.28515625" style="27" customWidth="1"/>
    <col min="8" max="9" width="20.28515625" style="6" customWidth="1"/>
    <col min="10" max="10" width="20" style="27" customWidth="1"/>
    <col min="11" max="13" width="20" style="6" customWidth="1"/>
    <col min="14" max="14" width="19.5703125" style="6" customWidth="1"/>
    <col min="15" max="15" width="22" style="6" customWidth="1"/>
    <col min="16" max="16384" width="11.42578125" style="6"/>
  </cols>
  <sheetData>
    <row r="1" spans="1:15" ht="32.25" customHeight="1" x14ac:dyDescent="0.25">
      <c r="A1" s="45"/>
      <c r="B1" s="45"/>
      <c r="C1" s="45"/>
      <c r="D1" s="45"/>
      <c r="E1" s="45"/>
      <c r="F1" s="45"/>
      <c r="G1" s="45"/>
      <c r="H1" s="45"/>
      <c r="I1" s="45"/>
      <c r="J1" s="45"/>
      <c r="K1" s="45"/>
      <c r="L1" s="45"/>
      <c r="M1" s="45"/>
      <c r="N1" s="45"/>
      <c r="O1" s="45"/>
    </row>
    <row r="2" spans="1:15" ht="32.25" customHeight="1" x14ac:dyDescent="0.25">
      <c r="A2" s="45" t="s">
        <v>3</v>
      </c>
      <c r="B2" s="45"/>
      <c r="C2" s="45"/>
      <c r="D2" s="45"/>
      <c r="E2" s="45"/>
      <c r="F2" s="45"/>
      <c r="G2" s="45"/>
      <c r="H2" s="45"/>
      <c r="I2" s="45"/>
      <c r="J2" s="45"/>
      <c r="K2" s="45"/>
      <c r="L2" s="45"/>
      <c r="M2" s="45"/>
      <c r="N2" s="45"/>
      <c r="O2" s="45"/>
    </row>
    <row r="3" spans="1:15" ht="39.75" customHeight="1" x14ac:dyDescent="0.25">
      <c r="A3" s="46" t="s">
        <v>1</v>
      </c>
      <c r="B3" s="46"/>
      <c r="C3" s="46"/>
      <c r="D3" s="46"/>
      <c r="E3" s="46"/>
      <c r="F3" s="46"/>
      <c r="G3" s="46"/>
      <c r="H3" s="46"/>
      <c r="I3" s="46"/>
      <c r="J3" s="46"/>
      <c r="K3" s="46"/>
      <c r="L3" s="46"/>
      <c r="M3" s="46"/>
      <c r="N3" s="46"/>
      <c r="O3" s="46"/>
    </row>
    <row r="4" spans="1:15" ht="40.5" customHeight="1" x14ac:dyDescent="0.25">
      <c r="A4" s="25" t="s">
        <v>0</v>
      </c>
      <c r="B4" s="25" t="s">
        <v>2</v>
      </c>
      <c r="C4" s="25" t="str">
        <f>"Enero 19"</f>
        <v>Enero 19</v>
      </c>
      <c r="D4" s="25" t="str">
        <f>"Febrero 19"</f>
        <v>Febrero 19</v>
      </c>
      <c r="E4" s="25" t="str">
        <f>"Marzo 19"</f>
        <v>Marzo 19</v>
      </c>
      <c r="F4" s="25" t="str">
        <f>"Abril 19"</f>
        <v>Abril 19</v>
      </c>
      <c r="G4" s="25" t="str">
        <f>"Mayo 19"</f>
        <v>Mayo 19</v>
      </c>
      <c r="H4" s="25" t="str">
        <f>"Junio 19"</f>
        <v>Junio 19</v>
      </c>
      <c r="I4" s="25" t="str">
        <f>"Julio 19"</f>
        <v>Julio 19</v>
      </c>
      <c r="J4" s="25" t="str">
        <f>"Agosto 19"</f>
        <v>Agosto 19</v>
      </c>
      <c r="K4" s="25" t="str">
        <f>"Septiembre 19"</f>
        <v>Septiembre 19</v>
      </c>
      <c r="L4" s="25" t="str">
        <f>"Octubre 19"</f>
        <v>Octubre 19</v>
      </c>
      <c r="M4" s="25" t="str">
        <f>"Noviembre 19"</f>
        <v>Noviembre 19</v>
      </c>
      <c r="N4" s="25" t="str">
        <f>"Diciembre 19"</f>
        <v>Diciembre 19</v>
      </c>
      <c r="O4" s="25" t="s">
        <v>66</v>
      </c>
    </row>
    <row r="5" spans="1:15" ht="30.95" customHeight="1" x14ac:dyDescent="0.25">
      <c r="A5" s="25"/>
      <c r="B5" s="25" t="s">
        <v>20</v>
      </c>
      <c r="C5" s="25"/>
      <c r="D5" s="25"/>
      <c r="E5" s="25"/>
      <c r="F5" s="25"/>
      <c r="G5" s="25"/>
      <c r="H5" s="25"/>
      <c r="I5" s="25"/>
      <c r="J5" s="25"/>
      <c r="K5" s="25"/>
      <c r="L5" s="25"/>
      <c r="M5" s="25"/>
      <c r="N5" s="25"/>
      <c r="O5" s="25"/>
    </row>
    <row r="6" spans="1:15" ht="36.75" customHeight="1" x14ac:dyDescent="0.25">
      <c r="A6" s="25">
        <v>1</v>
      </c>
      <c r="B6" s="25" t="s">
        <v>21</v>
      </c>
      <c r="C6" s="26">
        <f>SUM(C7:C17)</f>
        <v>1222605370.3700001</v>
      </c>
      <c r="D6" s="26">
        <f>SUM(D7:D17)</f>
        <v>1964235134.9000001</v>
      </c>
      <c r="E6" s="26">
        <f>SUM(E7:E17)</f>
        <v>2498183329.1599998</v>
      </c>
      <c r="F6" s="26">
        <f>SUM(F7:F17)</f>
        <v>2963584022.75</v>
      </c>
      <c r="G6" s="26">
        <f t="shared" ref="G6:N6" si="0">SUM(G7:G17)</f>
        <v>3351858613.5999999</v>
      </c>
      <c r="H6" s="26">
        <f>SUM(H7:H17)</f>
        <v>0</v>
      </c>
      <c r="I6" s="26">
        <f>SUM(I7:I17)</f>
        <v>0</v>
      </c>
      <c r="J6" s="26">
        <f t="shared" si="0"/>
        <v>0</v>
      </c>
      <c r="K6" s="26">
        <f t="shared" ref="K6" si="1">SUM(K7:K17)</f>
        <v>0</v>
      </c>
      <c r="L6" s="26">
        <f t="shared" ref="L6:M6" si="2">SUM(L7:L17)</f>
        <v>0</v>
      </c>
      <c r="M6" s="26">
        <f t="shared" si="2"/>
        <v>0</v>
      </c>
      <c r="N6" s="26">
        <f t="shared" si="0"/>
        <v>0</v>
      </c>
      <c r="O6" s="26">
        <f t="shared" ref="O6:O35" si="3">SUM(C6:N6)</f>
        <v>12000466470.780001</v>
      </c>
    </row>
    <row r="7" spans="1:15" ht="36.75" customHeight="1" x14ac:dyDescent="0.25">
      <c r="A7" s="1">
        <v>1.01</v>
      </c>
      <c r="B7" s="2" t="s">
        <v>22</v>
      </c>
      <c r="C7" s="7">
        <v>827565111.33000004</v>
      </c>
      <c r="D7" s="7">
        <v>984409441.59000003</v>
      </c>
      <c r="E7" s="7">
        <v>1106611189.48</v>
      </c>
      <c r="F7" s="7">
        <v>1185984165</v>
      </c>
      <c r="G7" s="7">
        <v>1294147996.0599999</v>
      </c>
      <c r="H7" s="7"/>
      <c r="I7" s="7"/>
      <c r="J7" s="7"/>
      <c r="K7" s="7"/>
      <c r="L7" s="7"/>
      <c r="M7" s="7"/>
      <c r="N7" s="7"/>
      <c r="O7" s="8">
        <f t="shared" si="3"/>
        <v>5398717903.46</v>
      </c>
    </row>
    <row r="8" spans="1:15" ht="36.75" customHeight="1" x14ac:dyDescent="0.25">
      <c r="A8" s="1">
        <f>A7+0.01</f>
        <v>1.02</v>
      </c>
      <c r="B8" s="2" t="s">
        <v>23</v>
      </c>
      <c r="C8" s="7"/>
      <c r="D8" s="7"/>
      <c r="E8" s="7"/>
      <c r="F8" s="7"/>
      <c r="G8" s="7"/>
      <c r="H8" s="7"/>
      <c r="I8" s="7"/>
      <c r="J8" s="7"/>
      <c r="K8" s="7"/>
      <c r="L8" s="7"/>
      <c r="M8" s="7"/>
      <c r="N8" s="7"/>
      <c r="O8" s="8">
        <f t="shared" si="3"/>
        <v>0</v>
      </c>
    </row>
    <row r="9" spans="1:15" ht="36.75" customHeight="1" x14ac:dyDescent="0.25">
      <c r="A9" s="1">
        <f t="shared" ref="A9:A17" si="4">A8+0.01</f>
        <v>1.03</v>
      </c>
      <c r="B9" s="2" t="s">
        <v>24</v>
      </c>
      <c r="C9" s="7"/>
      <c r="D9" s="7"/>
      <c r="E9" s="7"/>
      <c r="F9" s="7"/>
      <c r="G9" s="7"/>
      <c r="H9" s="7"/>
      <c r="I9" s="7"/>
      <c r="J9" s="7"/>
      <c r="K9" s="7"/>
      <c r="L9" s="7"/>
      <c r="M9" s="7"/>
      <c r="N9" s="7"/>
      <c r="O9" s="8">
        <f t="shared" si="3"/>
        <v>0</v>
      </c>
    </row>
    <row r="10" spans="1:15" ht="30" customHeight="1" x14ac:dyDescent="0.25">
      <c r="A10" s="1">
        <f t="shared" si="4"/>
        <v>1.04</v>
      </c>
      <c r="B10" s="2" t="s">
        <v>25</v>
      </c>
      <c r="C10" s="7">
        <v>59304159.840000004</v>
      </c>
      <c r="D10" s="7">
        <v>93436477.769999996</v>
      </c>
      <c r="E10" s="7">
        <v>122094921.56</v>
      </c>
      <c r="F10" s="7">
        <v>140662975.81</v>
      </c>
      <c r="G10" s="7">
        <v>169842565.15000001</v>
      </c>
      <c r="H10" s="7"/>
      <c r="I10" s="7"/>
      <c r="J10" s="7"/>
      <c r="K10" s="7"/>
      <c r="L10" s="7"/>
      <c r="M10" s="7"/>
      <c r="N10" s="7"/>
      <c r="O10" s="8">
        <f t="shared" si="3"/>
        <v>585341100.13</v>
      </c>
    </row>
    <row r="11" spans="1:15" ht="30" customHeight="1" x14ac:dyDescent="0.25">
      <c r="A11" s="1">
        <f t="shared" si="4"/>
        <v>1.05</v>
      </c>
      <c r="B11" s="2" t="s">
        <v>26</v>
      </c>
      <c r="C11" s="7">
        <v>16336769.58</v>
      </c>
      <c r="D11" s="7">
        <v>36069145.780000001</v>
      </c>
      <c r="E11" s="7">
        <v>56772772.539999999</v>
      </c>
      <c r="F11" s="7">
        <v>78156498.819999993</v>
      </c>
      <c r="G11" s="7">
        <v>99920371.549999997</v>
      </c>
      <c r="H11" s="7"/>
      <c r="I11" s="7"/>
      <c r="J11" s="7"/>
      <c r="K11" s="7"/>
      <c r="L11" s="7"/>
      <c r="M11" s="7"/>
      <c r="N11" s="7"/>
      <c r="O11" s="8">
        <f t="shared" si="3"/>
        <v>287255558.26999998</v>
      </c>
    </row>
    <row r="12" spans="1:15" ht="30" customHeight="1" x14ac:dyDescent="0.25">
      <c r="A12" s="1">
        <f t="shared" si="4"/>
        <v>1.06</v>
      </c>
      <c r="B12" s="2" t="s">
        <v>27</v>
      </c>
      <c r="C12" s="7">
        <v>37476071.960000001</v>
      </c>
      <c r="D12" s="7">
        <v>49584441.509999998</v>
      </c>
      <c r="E12" s="7">
        <v>64127612.810000002</v>
      </c>
      <c r="F12" s="7">
        <v>77116384.030000001</v>
      </c>
      <c r="G12" s="7">
        <v>90325206.739999995</v>
      </c>
      <c r="H12" s="7"/>
      <c r="I12" s="7"/>
      <c r="J12" s="7"/>
      <c r="K12" s="7"/>
      <c r="L12" s="7"/>
      <c r="M12" s="7"/>
      <c r="N12" s="7"/>
      <c r="O12" s="8">
        <f t="shared" si="3"/>
        <v>318629717.05000001</v>
      </c>
    </row>
    <row r="13" spans="1:15" ht="30" customHeight="1" x14ac:dyDescent="0.25">
      <c r="A13" s="1">
        <f t="shared" si="4"/>
        <v>1.07</v>
      </c>
      <c r="B13" s="2" t="s">
        <v>28</v>
      </c>
      <c r="C13" s="7"/>
      <c r="D13" s="7"/>
      <c r="E13" s="7"/>
      <c r="F13" s="7"/>
      <c r="G13" s="7"/>
      <c r="H13" s="7"/>
      <c r="I13" s="7"/>
      <c r="J13" s="7"/>
      <c r="K13" s="7"/>
      <c r="L13" s="7"/>
      <c r="M13" s="7"/>
      <c r="N13" s="7"/>
      <c r="O13" s="8">
        <f t="shared" si="3"/>
        <v>0</v>
      </c>
    </row>
    <row r="14" spans="1:15" ht="50.25" customHeight="1" x14ac:dyDescent="0.25">
      <c r="A14" s="1">
        <f t="shared" si="4"/>
        <v>1.08</v>
      </c>
      <c r="B14" s="5" t="s">
        <v>29</v>
      </c>
      <c r="C14" s="7"/>
      <c r="D14" s="7"/>
      <c r="E14" s="7"/>
      <c r="F14" s="7"/>
      <c r="G14" s="7"/>
      <c r="H14" s="7"/>
      <c r="I14" s="7"/>
      <c r="J14" s="7"/>
      <c r="K14" s="7"/>
      <c r="L14" s="7"/>
      <c r="M14" s="7"/>
      <c r="N14" s="7"/>
      <c r="O14" s="8">
        <f t="shared" si="3"/>
        <v>0</v>
      </c>
    </row>
    <row r="15" spans="1:15" ht="30" customHeight="1" x14ac:dyDescent="0.25">
      <c r="A15" s="1">
        <f t="shared" si="4"/>
        <v>1.0900000000000001</v>
      </c>
      <c r="B15" s="2" t="s">
        <v>30</v>
      </c>
      <c r="C15" s="7">
        <v>258824332.38</v>
      </c>
      <c r="D15" s="7">
        <v>587995488.37</v>
      </c>
      <c r="E15" s="7">
        <v>901391982.82000005</v>
      </c>
      <c r="F15" s="7">
        <v>1178284447.52</v>
      </c>
      <c r="G15" s="7">
        <v>1472707197.8699999</v>
      </c>
      <c r="H15" s="7"/>
      <c r="I15" s="7"/>
      <c r="J15" s="7"/>
      <c r="K15" s="7"/>
      <c r="L15" s="7"/>
      <c r="M15" s="7"/>
      <c r="N15" s="7"/>
      <c r="O15" s="8">
        <f t="shared" si="3"/>
        <v>4399203448.96</v>
      </c>
    </row>
    <row r="16" spans="1:15" ht="30" customHeight="1" x14ac:dyDescent="0.25">
      <c r="A16" s="1">
        <f t="shared" si="4"/>
        <v>1.1000000000000001</v>
      </c>
      <c r="B16" s="2" t="s">
        <v>31</v>
      </c>
      <c r="C16" s="7">
        <v>23032793.949999999</v>
      </c>
      <c r="D16" s="7">
        <v>42041069.25</v>
      </c>
      <c r="E16" s="7">
        <v>166314234.43000001</v>
      </c>
      <c r="F16" s="7">
        <v>185062397.02000001</v>
      </c>
      <c r="G16" s="7">
        <v>217663295.78</v>
      </c>
      <c r="H16" s="7"/>
      <c r="I16" s="7"/>
      <c r="J16" s="7"/>
      <c r="K16" s="7"/>
      <c r="L16" s="7"/>
      <c r="M16" s="7"/>
      <c r="N16" s="7"/>
      <c r="O16" s="8">
        <f t="shared" si="3"/>
        <v>634113790.42999995</v>
      </c>
    </row>
    <row r="17" spans="1:15" ht="30" customHeight="1" x14ac:dyDescent="0.25">
      <c r="A17" s="1">
        <f t="shared" si="4"/>
        <v>1.1100000000000001</v>
      </c>
      <c r="B17" s="2" t="s">
        <v>32</v>
      </c>
      <c r="C17" s="7">
        <v>66131.33</v>
      </c>
      <c r="D17" s="7">
        <v>170699070.63</v>
      </c>
      <c r="E17" s="7">
        <v>80870615.519999996</v>
      </c>
      <c r="F17" s="7">
        <v>118317154.55</v>
      </c>
      <c r="G17" s="7">
        <v>7251980.4500000002</v>
      </c>
      <c r="H17" s="7"/>
      <c r="I17" s="7"/>
      <c r="J17" s="7"/>
      <c r="K17" s="7"/>
      <c r="L17" s="7"/>
      <c r="M17" s="7"/>
      <c r="N17" s="7"/>
      <c r="O17" s="8">
        <f t="shared" si="3"/>
        <v>377204952.48000002</v>
      </c>
    </row>
    <row r="18" spans="1:15" ht="36.75" customHeight="1" x14ac:dyDescent="0.25">
      <c r="A18" s="25">
        <v>2</v>
      </c>
      <c r="B18" s="25" t="s">
        <v>33</v>
      </c>
      <c r="C18" s="26">
        <f t="shared" ref="C18:H18" si="5">SUM(C19:C34)</f>
        <v>219134809.24000001</v>
      </c>
      <c r="D18" s="26">
        <f t="shared" si="5"/>
        <v>699664568.72000003</v>
      </c>
      <c r="E18" s="26">
        <f t="shared" si="5"/>
        <v>1060550587.9100001</v>
      </c>
      <c r="F18" s="26">
        <f t="shared" si="5"/>
        <v>1466877550.2599998</v>
      </c>
      <c r="G18" s="26">
        <f t="shared" si="5"/>
        <v>1763100553.4400001</v>
      </c>
      <c r="H18" s="26">
        <f t="shared" si="5"/>
        <v>0</v>
      </c>
      <c r="I18" s="26">
        <f t="shared" ref="I18" si="6">SUM(I19:I34)</f>
        <v>0</v>
      </c>
      <c r="J18" s="26">
        <f t="shared" ref="J18:N18" si="7">SUM(J19:J34)</f>
        <v>0</v>
      </c>
      <c r="K18" s="26">
        <f t="shared" ref="K18" si="8">SUM(K19:K34)</f>
        <v>0</v>
      </c>
      <c r="L18" s="26">
        <f t="shared" ref="L18:M18" si="9">SUM(L19:L34)</f>
        <v>0</v>
      </c>
      <c r="M18" s="26">
        <f t="shared" si="9"/>
        <v>0</v>
      </c>
      <c r="N18" s="26">
        <f t="shared" si="7"/>
        <v>0</v>
      </c>
      <c r="O18" s="26">
        <f t="shared" si="3"/>
        <v>5209328069.5699997</v>
      </c>
    </row>
    <row r="19" spans="1:15" ht="30" customHeight="1" x14ac:dyDescent="0.25">
      <c r="A19" s="1">
        <v>2.0099999999999998</v>
      </c>
      <c r="B19" s="2" t="s">
        <v>34</v>
      </c>
      <c r="C19" s="7">
        <v>109875466.31</v>
      </c>
      <c r="D19" s="7">
        <v>288769041.66000003</v>
      </c>
      <c r="E19" s="7">
        <v>406702259.75</v>
      </c>
      <c r="F19" s="7">
        <v>552367123.73000002</v>
      </c>
      <c r="G19" s="7">
        <v>663285984.95000005</v>
      </c>
      <c r="H19" s="7"/>
      <c r="I19" s="7"/>
      <c r="J19" s="7"/>
      <c r="K19" s="7"/>
      <c r="L19" s="7"/>
      <c r="M19" s="7"/>
      <c r="N19" s="7"/>
      <c r="O19" s="8">
        <f t="shared" si="3"/>
        <v>2020999876.4000001</v>
      </c>
    </row>
    <row r="20" spans="1:15" ht="30" customHeight="1" x14ac:dyDescent="0.25">
      <c r="A20" s="1">
        <f>A19+0.01</f>
        <v>2.0199999999999996</v>
      </c>
      <c r="B20" s="2" t="s">
        <v>35</v>
      </c>
      <c r="C20" s="7">
        <v>18285364.989999998</v>
      </c>
      <c r="D20" s="7">
        <v>59172404.619999997</v>
      </c>
      <c r="E20" s="7">
        <v>117354441.36</v>
      </c>
      <c r="F20" s="7">
        <v>161796852.81999999</v>
      </c>
      <c r="G20" s="7">
        <v>239033444.47</v>
      </c>
      <c r="H20" s="7"/>
      <c r="I20" s="7"/>
      <c r="J20" s="7"/>
      <c r="K20" s="7"/>
      <c r="L20" s="7"/>
      <c r="M20" s="7"/>
      <c r="N20" s="7"/>
      <c r="O20" s="8">
        <f t="shared" si="3"/>
        <v>595642508.25999999</v>
      </c>
    </row>
    <row r="21" spans="1:15" ht="30" customHeight="1" x14ac:dyDescent="0.25">
      <c r="A21" s="1">
        <f t="shared" ref="A21:A33" si="10">A20+0.01</f>
        <v>2.0299999999999994</v>
      </c>
      <c r="B21" s="2" t="s">
        <v>36</v>
      </c>
      <c r="C21" s="7">
        <v>47051096.57</v>
      </c>
      <c r="D21" s="7">
        <v>154783214.08000001</v>
      </c>
      <c r="E21" s="7">
        <v>306160412.52999997</v>
      </c>
      <c r="F21" s="7">
        <v>446465413.68000001</v>
      </c>
      <c r="G21" s="7">
        <v>596727691.94000006</v>
      </c>
      <c r="H21" s="7"/>
      <c r="I21" s="7"/>
      <c r="J21" s="7"/>
      <c r="K21" s="7"/>
      <c r="L21" s="7"/>
      <c r="M21" s="7"/>
      <c r="N21" s="7"/>
      <c r="O21" s="8">
        <f t="shared" si="3"/>
        <v>1551187828.8</v>
      </c>
    </row>
    <row r="22" spans="1:15" ht="30" customHeight="1" x14ac:dyDescent="0.25">
      <c r="A22" s="1">
        <f t="shared" si="10"/>
        <v>2.0399999999999991</v>
      </c>
      <c r="B22" s="2" t="s">
        <v>37</v>
      </c>
      <c r="C22" s="7"/>
      <c r="D22" s="7"/>
      <c r="E22" s="7"/>
      <c r="F22" s="7"/>
      <c r="G22" s="7"/>
      <c r="H22" s="7"/>
      <c r="I22" s="7"/>
      <c r="J22" s="7"/>
      <c r="K22" s="7"/>
      <c r="L22" s="7"/>
      <c r="M22" s="7"/>
      <c r="N22" s="7"/>
      <c r="O22" s="8">
        <f t="shared" si="3"/>
        <v>0</v>
      </c>
    </row>
    <row r="23" spans="1:15" ht="30" customHeight="1" x14ac:dyDescent="0.25">
      <c r="A23" s="1">
        <f t="shared" si="10"/>
        <v>2.0499999999999989</v>
      </c>
      <c r="B23" s="2" t="s">
        <v>38</v>
      </c>
      <c r="C23" s="7">
        <v>2071333.33</v>
      </c>
      <c r="D23" s="7">
        <v>4142666.66</v>
      </c>
      <c r="E23" s="7">
        <v>6881333.3300000001</v>
      </c>
      <c r="F23" s="7">
        <v>8285333.3200000003</v>
      </c>
      <c r="G23" s="7">
        <v>12965040.58</v>
      </c>
      <c r="H23" s="7"/>
      <c r="I23" s="7"/>
      <c r="J23" s="7"/>
      <c r="K23" s="7"/>
      <c r="L23" s="7"/>
      <c r="M23" s="7"/>
      <c r="N23" s="7"/>
      <c r="O23" s="8">
        <f t="shared" si="3"/>
        <v>34345707.219999999</v>
      </c>
    </row>
    <row r="24" spans="1:15" ht="30" customHeight="1" x14ac:dyDescent="0.25">
      <c r="A24" s="1">
        <f t="shared" si="10"/>
        <v>2.0599999999999987</v>
      </c>
      <c r="B24" s="2" t="s">
        <v>39</v>
      </c>
      <c r="C24" s="7"/>
      <c r="D24" s="7"/>
      <c r="E24" s="7"/>
      <c r="F24" s="7"/>
      <c r="G24" s="7"/>
      <c r="H24" s="7"/>
      <c r="I24" s="7"/>
      <c r="J24" s="7"/>
      <c r="K24" s="7"/>
      <c r="L24" s="7"/>
      <c r="M24" s="7"/>
      <c r="N24" s="7"/>
      <c r="O24" s="8">
        <f t="shared" si="3"/>
        <v>0</v>
      </c>
    </row>
    <row r="25" spans="1:15" ht="30" customHeight="1" x14ac:dyDescent="0.25">
      <c r="A25" s="1">
        <f t="shared" si="10"/>
        <v>2.0699999999999985</v>
      </c>
      <c r="B25" s="2" t="s">
        <v>40</v>
      </c>
      <c r="C25" s="7"/>
      <c r="D25" s="7"/>
      <c r="E25" s="7">
        <v>125248.52</v>
      </c>
      <c r="F25" s="7">
        <v>238768.51</v>
      </c>
      <c r="G25" s="7">
        <v>965947.02</v>
      </c>
      <c r="H25" s="7"/>
      <c r="I25" s="7"/>
      <c r="J25" s="7"/>
      <c r="K25" s="7"/>
      <c r="L25" s="7"/>
      <c r="M25" s="7"/>
      <c r="N25" s="7"/>
      <c r="O25" s="8">
        <f t="shared" si="3"/>
        <v>1329964.05</v>
      </c>
    </row>
    <row r="26" spans="1:15" ht="30" customHeight="1" x14ac:dyDescent="0.25">
      <c r="A26" s="1">
        <f t="shared" si="10"/>
        <v>2.0799999999999983</v>
      </c>
      <c r="B26" s="2" t="s">
        <v>41</v>
      </c>
      <c r="C26" s="7">
        <v>26363460.629999999</v>
      </c>
      <c r="D26" s="7">
        <v>77847042.549999997</v>
      </c>
      <c r="E26" s="7">
        <v>109441419.44</v>
      </c>
      <c r="F26" s="7">
        <v>148208313.81999999</v>
      </c>
      <c r="G26" s="7">
        <v>176503320.96000001</v>
      </c>
      <c r="H26" s="7"/>
      <c r="I26" s="7"/>
      <c r="J26" s="7"/>
      <c r="K26" s="7"/>
      <c r="L26" s="7"/>
      <c r="M26" s="7"/>
      <c r="N26" s="7"/>
      <c r="O26" s="8">
        <f t="shared" si="3"/>
        <v>538363557.39999998</v>
      </c>
    </row>
    <row r="27" spans="1:15" ht="30" customHeight="1" x14ac:dyDescent="0.25">
      <c r="A27" s="1">
        <f t="shared" si="10"/>
        <v>2.0899999999999981</v>
      </c>
      <c r="B27" s="2" t="s">
        <v>42</v>
      </c>
      <c r="C27" s="7"/>
      <c r="D27" s="7">
        <v>110000000</v>
      </c>
      <c r="E27" s="7">
        <v>110000000</v>
      </c>
      <c r="F27" s="7">
        <v>110000000</v>
      </c>
      <c r="G27" s="7"/>
      <c r="H27" s="7"/>
      <c r="I27" s="7"/>
      <c r="J27" s="7"/>
      <c r="K27" s="7"/>
      <c r="L27" s="7"/>
      <c r="M27" s="7"/>
      <c r="N27" s="7"/>
      <c r="O27" s="8">
        <f t="shared" si="3"/>
        <v>330000000</v>
      </c>
    </row>
    <row r="28" spans="1:15" ht="30" customHeight="1" x14ac:dyDescent="0.25">
      <c r="A28" s="1">
        <f t="shared" si="10"/>
        <v>2.0999999999999979</v>
      </c>
      <c r="B28" s="2" t="s">
        <v>43</v>
      </c>
      <c r="C28" s="7"/>
      <c r="D28" s="7"/>
      <c r="E28" s="7"/>
      <c r="F28" s="7"/>
      <c r="G28" s="7"/>
      <c r="H28" s="7"/>
      <c r="I28" s="7"/>
      <c r="J28" s="7"/>
      <c r="K28" s="7"/>
      <c r="L28" s="7"/>
      <c r="M28" s="7"/>
      <c r="N28" s="7"/>
      <c r="O28" s="8">
        <f t="shared" si="3"/>
        <v>0</v>
      </c>
    </row>
    <row r="29" spans="1:15" ht="30" customHeight="1" x14ac:dyDescent="0.25">
      <c r="A29" s="1">
        <f t="shared" si="10"/>
        <v>2.1099999999999977</v>
      </c>
      <c r="B29" s="2" t="s">
        <v>44</v>
      </c>
      <c r="C29" s="7"/>
      <c r="D29" s="7"/>
      <c r="E29" s="7"/>
      <c r="F29" s="7"/>
      <c r="G29" s="7"/>
      <c r="H29" s="7"/>
      <c r="I29" s="7"/>
      <c r="J29" s="7"/>
      <c r="K29" s="7"/>
      <c r="L29" s="7"/>
      <c r="M29" s="7"/>
      <c r="N29" s="7"/>
      <c r="O29" s="8">
        <f t="shared" si="3"/>
        <v>0</v>
      </c>
    </row>
    <row r="30" spans="1:15" ht="30" customHeight="1" x14ac:dyDescent="0.25">
      <c r="A30" s="1">
        <f t="shared" si="10"/>
        <v>2.1199999999999974</v>
      </c>
      <c r="B30" s="2" t="s">
        <v>45</v>
      </c>
      <c r="C30" s="7"/>
      <c r="D30" s="7"/>
      <c r="E30" s="7"/>
      <c r="F30" s="7"/>
      <c r="G30" s="7"/>
      <c r="H30" s="7"/>
      <c r="I30" s="7"/>
      <c r="J30" s="7"/>
      <c r="K30" s="7"/>
      <c r="L30" s="7"/>
      <c r="M30" s="7"/>
      <c r="N30" s="7"/>
      <c r="O30" s="8">
        <f t="shared" si="3"/>
        <v>0</v>
      </c>
    </row>
    <row r="31" spans="1:15" ht="30" customHeight="1" x14ac:dyDescent="0.25">
      <c r="A31" s="1">
        <f t="shared" si="10"/>
        <v>2.1299999999999972</v>
      </c>
      <c r="B31" s="2" t="s">
        <v>46</v>
      </c>
      <c r="C31" s="7"/>
      <c r="D31" s="7"/>
      <c r="E31" s="7"/>
      <c r="F31" s="7"/>
      <c r="G31" s="7"/>
      <c r="H31" s="7"/>
      <c r="I31" s="7"/>
      <c r="J31" s="7"/>
      <c r="K31" s="7"/>
      <c r="L31" s="7"/>
      <c r="M31" s="7"/>
      <c r="N31" s="7"/>
      <c r="O31" s="8">
        <f t="shared" si="3"/>
        <v>0</v>
      </c>
    </row>
    <row r="32" spans="1:15" ht="30" customHeight="1" x14ac:dyDescent="0.25">
      <c r="A32" s="1">
        <f t="shared" si="10"/>
        <v>2.139999999999997</v>
      </c>
      <c r="B32" s="2" t="s">
        <v>47</v>
      </c>
      <c r="C32" s="7"/>
      <c r="D32" s="7"/>
      <c r="E32" s="7"/>
      <c r="F32" s="7"/>
      <c r="G32" s="7"/>
      <c r="H32" s="7"/>
      <c r="I32" s="7"/>
      <c r="J32" s="7"/>
      <c r="K32" s="7"/>
      <c r="L32" s="7"/>
      <c r="M32" s="7"/>
      <c r="N32" s="7"/>
      <c r="O32" s="8">
        <f t="shared" si="3"/>
        <v>0</v>
      </c>
    </row>
    <row r="33" spans="1:15" ht="30" customHeight="1" x14ac:dyDescent="0.25">
      <c r="A33" s="1">
        <f t="shared" si="10"/>
        <v>2.1499999999999968</v>
      </c>
      <c r="B33" s="2" t="s">
        <v>48</v>
      </c>
      <c r="C33" s="7">
        <v>2958781.84</v>
      </c>
      <c r="D33" s="7">
        <v>2958781.84</v>
      </c>
      <c r="E33" s="7">
        <v>2958781.84</v>
      </c>
      <c r="F33" s="7">
        <v>2958781.84</v>
      </c>
      <c r="G33" s="7">
        <v>2958781.81</v>
      </c>
      <c r="H33" s="7"/>
      <c r="I33" s="7"/>
      <c r="J33" s="7"/>
      <c r="K33" s="7"/>
      <c r="L33" s="7"/>
      <c r="M33" s="7"/>
      <c r="N33" s="7"/>
      <c r="O33" s="8">
        <f t="shared" si="3"/>
        <v>14793909.17</v>
      </c>
    </row>
    <row r="34" spans="1:15" ht="30" customHeight="1" x14ac:dyDescent="0.25">
      <c r="A34" s="1">
        <v>2.16</v>
      </c>
      <c r="B34" s="2" t="s">
        <v>59</v>
      </c>
      <c r="C34" s="7">
        <v>12529305.57</v>
      </c>
      <c r="D34" s="7">
        <v>1991417.31</v>
      </c>
      <c r="E34" s="7">
        <v>926691.14</v>
      </c>
      <c r="F34" s="7">
        <v>36556962.539999999</v>
      </c>
      <c r="G34" s="7">
        <v>70660341.709999993</v>
      </c>
      <c r="H34" s="7"/>
      <c r="I34" s="7"/>
      <c r="J34" s="7"/>
      <c r="K34" s="7"/>
      <c r="L34" s="7"/>
      <c r="M34" s="7"/>
      <c r="N34" s="7"/>
      <c r="O34" s="8">
        <f t="shared" si="3"/>
        <v>122664718.27</v>
      </c>
    </row>
    <row r="35" spans="1:15" ht="30" customHeight="1" x14ac:dyDescent="0.25">
      <c r="A35" s="1">
        <v>2.17</v>
      </c>
      <c r="B35" s="4" t="s">
        <v>49</v>
      </c>
      <c r="C35" s="9">
        <f>C6-C18</f>
        <v>1003470561.1300001</v>
      </c>
      <c r="D35" s="9">
        <f>D6-D18</f>
        <v>1264570566.1800001</v>
      </c>
      <c r="E35" s="9">
        <f>E6-E18</f>
        <v>1437632741.2499998</v>
      </c>
      <c r="F35" s="9">
        <f>F6-F18</f>
        <v>1496706472.4900002</v>
      </c>
      <c r="G35" s="9">
        <f>G6-G18</f>
        <v>1588758060.1599998</v>
      </c>
      <c r="H35" s="9"/>
      <c r="I35" s="9"/>
      <c r="J35" s="9"/>
      <c r="K35" s="9"/>
      <c r="L35" s="9"/>
      <c r="M35" s="7"/>
      <c r="N35" s="9"/>
      <c r="O35" s="8">
        <f t="shared" si="3"/>
        <v>6791138401.210001</v>
      </c>
    </row>
    <row r="36" spans="1:15" ht="36.75" customHeight="1" x14ac:dyDescent="0.25">
      <c r="A36" s="25"/>
      <c r="B36" s="25" t="s">
        <v>50</v>
      </c>
      <c r="C36" s="26"/>
      <c r="D36" s="26"/>
      <c r="E36" s="26"/>
      <c r="F36" s="26"/>
      <c r="G36" s="26"/>
      <c r="H36" s="26"/>
      <c r="I36" s="26"/>
      <c r="J36" s="26"/>
      <c r="K36" s="26"/>
      <c r="L36" s="26"/>
      <c r="M36" s="26"/>
      <c r="N36" s="26"/>
      <c r="O36" s="26"/>
    </row>
    <row r="37" spans="1:15" ht="36.75" customHeight="1" x14ac:dyDescent="0.25">
      <c r="A37" s="25">
        <v>3</v>
      </c>
      <c r="B37" s="25" t="s">
        <v>21</v>
      </c>
      <c r="C37" s="26">
        <v>0</v>
      </c>
      <c r="D37" s="26">
        <v>0</v>
      </c>
      <c r="E37" s="26">
        <v>0</v>
      </c>
      <c r="F37" s="26">
        <v>0</v>
      </c>
      <c r="G37" s="26">
        <v>0</v>
      </c>
      <c r="H37" s="26">
        <v>0</v>
      </c>
      <c r="I37" s="26">
        <v>0</v>
      </c>
      <c r="J37" s="26">
        <v>0</v>
      </c>
      <c r="K37" s="26">
        <v>0</v>
      </c>
      <c r="L37" s="26">
        <v>0</v>
      </c>
      <c r="M37" s="26">
        <v>0</v>
      </c>
      <c r="N37" s="26">
        <v>0</v>
      </c>
      <c r="O37" s="26">
        <f t="shared" ref="O37:O45" si="11">SUM(C37:N37)</f>
        <v>0</v>
      </c>
    </row>
    <row r="38" spans="1:15" ht="30" customHeight="1" x14ac:dyDescent="0.25">
      <c r="A38" s="1">
        <v>3.01</v>
      </c>
      <c r="B38" s="2" t="s">
        <v>51</v>
      </c>
      <c r="C38" s="7"/>
      <c r="D38" s="7"/>
      <c r="E38" s="7"/>
      <c r="F38" s="7"/>
      <c r="G38" s="7"/>
      <c r="H38" s="7"/>
      <c r="I38" s="7"/>
      <c r="J38" s="7"/>
      <c r="K38" s="7"/>
      <c r="L38" s="7"/>
      <c r="M38" s="7"/>
      <c r="N38" s="7"/>
      <c r="O38" s="8">
        <f t="shared" si="11"/>
        <v>0</v>
      </c>
    </row>
    <row r="39" spans="1:15" ht="30" customHeight="1" x14ac:dyDescent="0.25">
      <c r="A39" s="1">
        <f>A38+0.01</f>
        <v>3.0199999999999996</v>
      </c>
      <c r="B39" s="2" t="s">
        <v>52</v>
      </c>
      <c r="C39" s="7"/>
      <c r="D39" s="7"/>
      <c r="E39" s="7"/>
      <c r="F39" s="7"/>
      <c r="G39" s="7"/>
      <c r="H39" s="7"/>
      <c r="I39" s="7"/>
      <c r="J39" s="7"/>
      <c r="K39" s="7"/>
      <c r="L39" s="7"/>
      <c r="M39" s="7"/>
      <c r="N39" s="7"/>
      <c r="O39" s="8">
        <f t="shared" si="11"/>
        <v>0</v>
      </c>
    </row>
    <row r="40" spans="1:15" ht="30" customHeight="1" x14ac:dyDescent="0.25">
      <c r="A40" s="1">
        <f>A39+0.01</f>
        <v>3.0299999999999994</v>
      </c>
      <c r="B40" s="2" t="s">
        <v>53</v>
      </c>
      <c r="C40" s="7"/>
      <c r="D40" s="7"/>
      <c r="E40" s="7"/>
      <c r="F40" s="7"/>
      <c r="G40" s="7"/>
      <c r="H40" s="7"/>
      <c r="I40" s="7"/>
      <c r="J40" s="7"/>
      <c r="K40" s="7"/>
      <c r="L40" s="7"/>
      <c r="M40" s="7"/>
      <c r="N40" s="7"/>
      <c r="O40" s="8">
        <f t="shared" si="11"/>
        <v>0</v>
      </c>
    </row>
    <row r="41" spans="1:15" ht="36.75" customHeight="1" x14ac:dyDescent="0.25">
      <c r="A41" s="25">
        <v>4</v>
      </c>
      <c r="B41" s="25" t="s">
        <v>33</v>
      </c>
      <c r="C41" s="26">
        <f t="shared" ref="C41:H41" si="12">SUM(C42:C44)</f>
        <v>79100640.560000002</v>
      </c>
      <c r="D41" s="26">
        <f t="shared" si="12"/>
        <v>55052853.269999996</v>
      </c>
      <c r="E41" s="26">
        <f t="shared" si="12"/>
        <v>283911024.43000001</v>
      </c>
      <c r="F41" s="26">
        <f t="shared" si="12"/>
        <v>264399296.05000001</v>
      </c>
      <c r="G41" s="26">
        <f t="shared" si="12"/>
        <v>330142095.41999996</v>
      </c>
      <c r="H41" s="26">
        <f t="shared" si="12"/>
        <v>0</v>
      </c>
      <c r="I41" s="26">
        <f t="shared" ref="I41:J41" si="13">SUM(I42:I44)</f>
        <v>0</v>
      </c>
      <c r="J41" s="26">
        <f t="shared" si="13"/>
        <v>0</v>
      </c>
      <c r="K41" s="26">
        <f t="shared" ref="K41:L41" si="14">SUM(K42:K44)</f>
        <v>0</v>
      </c>
      <c r="L41" s="26">
        <f t="shared" si="14"/>
        <v>0</v>
      </c>
      <c r="M41" s="26">
        <v>0</v>
      </c>
      <c r="N41" s="26">
        <f t="shared" ref="N41" si="15">N42+N43+N44</f>
        <v>0</v>
      </c>
      <c r="O41" s="26">
        <f t="shared" si="11"/>
        <v>1012605909.7299999</v>
      </c>
    </row>
    <row r="42" spans="1:15" ht="30" customHeight="1" x14ac:dyDescent="0.25">
      <c r="A42" s="1">
        <v>4.01</v>
      </c>
      <c r="B42" s="2" t="s">
        <v>51</v>
      </c>
      <c r="C42" s="7">
        <v>285000</v>
      </c>
      <c r="D42" s="7">
        <v>26811368.539999999</v>
      </c>
      <c r="E42" s="7">
        <v>172859134.63</v>
      </c>
      <c r="F42" s="7">
        <v>179671559.41</v>
      </c>
      <c r="G42" s="7">
        <v>231075569.78</v>
      </c>
      <c r="H42" s="7"/>
      <c r="I42" s="7"/>
      <c r="J42" s="7"/>
      <c r="K42" s="7"/>
      <c r="L42" s="7"/>
      <c r="M42" s="7"/>
      <c r="N42" s="7"/>
      <c r="O42" s="8">
        <f t="shared" si="11"/>
        <v>610702632.36000001</v>
      </c>
    </row>
    <row r="43" spans="1:15" ht="30" customHeight="1" x14ac:dyDescent="0.25">
      <c r="A43" s="1">
        <v>4.0199999999999996</v>
      </c>
      <c r="B43" s="2" t="s">
        <v>52</v>
      </c>
      <c r="C43" s="7"/>
      <c r="D43" s="7">
        <v>96477.2</v>
      </c>
      <c r="E43" s="7">
        <v>932940.96</v>
      </c>
      <c r="F43" s="7">
        <v>2469587.5</v>
      </c>
      <c r="G43" s="7">
        <v>2849772.32</v>
      </c>
      <c r="H43" s="7"/>
      <c r="I43" s="7"/>
      <c r="J43" s="7"/>
      <c r="K43" s="7"/>
      <c r="L43" s="7"/>
      <c r="M43" s="7"/>
      <c r="N43" s="7"/>
      <c r="O43" s="8">
        <f t="shared" si="11"/>
        <v>6348777.9800000004</v>
      </c>
    </row>
    <row r="44" spans="1:15" ht="30" customHeight="1" x14ac:dyDescent="0.25">
      <c r="A44" s="1">
        <v>4.03</v>
      </c>
      <c r="B44" s="2" t="s">
        <v>54</v>
      </c>
      <c r="C44" s="7">
        <v>78815640.560000002</v>
      </c>
      <c r="D44" s="7">
        <v>28145007.530000001</v>
      </c>
      <c r="E44" s="7">
        <v>110118948.84</v>
      </c>
      <c r="F44" s="7">
        <v>82258149.140000001</v>
      </c>
      <c r="G44" s="7">
        <v>96216753.319999993</v>
      </c>
      <c r="H44" s="7"/>
      <c r="I44" s="7"/>
      <c r="J44" s="7"/>
      <c r="K44" s="7"/>
      <c r="L44" s="7"/>
      <c r="M44" s="7"/>
      <c r="N44" s="7"/>
      <c r="O44" s="8">
        <f t="shared" si="11"/>
        <v>395554499.38999999</v>
      </c>
    </row>
    <row r="45" spans="1:15" ht="30" customHeight="1" x14ac:dyDescent="0.25">
      <c r="A45" s="1">
        <v>4.04</v>
      </c>
      <c r="B45" s="4" t="s">
        <v>55</v>
      </c>
      <c r="C45" s="9">
        <f>C37-C41</f>
        <v>-79100640.560000002</v>
      </c>
      <c r="D45" s="9">
        <f>D37-D41</f>
        <v>-55052853.269999996</v>
      </c>
      <c r="E45" s="9">
        <f>E37-E41</f>
        <v>-283911024.43000001</v>
      </c>
      <c r="F45" s="9">
        <f>F37-F41</f>
        <v>-264399296.05000001</v>
      </c>
      <c r="G45" s="9">
        <f>G37-G41</f>
        <v>-330142095.41999996</v>
      </c>
      <c r="H45" s="9"/>
      <c r="I45" s="9"/>
      <c r="J45" s="9"/>
      <c r="K45" s="9"/>
      <c r="L45" s="9"/>
      <c r="M45" s="7"/>
      <c r="N45" s="10">
        <f t="shared" ref="N45" si="16">N37-N41</f>
        <v>0</v>
      </c>
      <c r="O45" s="8">
        <f t="shared" si="11"/>
        <v>-1012605909.7299999</v>
      </c>
    </row>
    <row r="46" spans="1:15" ht="36.75" customHeight="1" x14ac:dyDescent="0.25">
      <c r="A46" s="25"/>
      <c r="B46" s="25" t="s">
        <v>60</v>
      </c>
      <c r="C46" s="26">
        <f>C37-C41</f>
        <v>-79100640.560000002</v>
      </c>
      <c r="D46" s="26">
        <f>D37-D41</f>
        <v>-55052853.269999996</v>
      </c>
      <c r="E46" s="26">
        <f>E37-E41</f>
        <v>-283911024.43000001</v>
      </c>
      <c r="F46" s="26">
        <f t="shared" ref="F46:G46" si="17">F37-F41</f>
        <v>-264399296.05000001</v>
      </c>
      <c r="G46" s="26">
        <f t="shared" si="17"/>
        <v>-330142095.41999996</v>
      </c>
      <c r="H46" s="26"/>
      <c r="I46" s="26"/>
      <c r="J46" s="26"/>
      <c r="K46" s="26"/>
      <c r="L46" s="26"/>
      <c r="M46" s="26"/>
      <c r="N46" s="26"/>
      <c r="O46" s="26"/>
    </row>
    <row r="47" spans="1:15" ht="36.75" customHeight="1" x14ac:dyDescent="0.25">
      <c r="A47" s="25">
        <v>5</v>
      </c>
      <c r="B47" s="25" t="s">
        <v>21</v>
      </c>
      <c r="C47" s="26">
        <f t="shared" ref="C47:H47" si="18">SUM(C48:C51)</f>
        <v>0</v>
      </c>
      <c r="D47" s="26">
        <f t="shared" si="18"/>
        <v>0</v>
      </c>
      <c r="E47" s="26">
        <f t="shared" si="18"/>
        <v>0</v>
      </c>
      <c r="F47" s="26">
        <f t="shared" si="18"/>
        <v>0</v>
      </c>
      <c r="G47" s="26">
        <f t="shared" si="18"/>
        <v>1470895.1</v>
      </c>
      <c r="H47" s="26">
        <f t="shared" si="18"/>
        <v>0</v>
      </c>
      <c r="I47" s="26">
        <f t="shared" ref="I47:J47" si="19">SUM(I48:I51)</f>
        <v>0</v>
      </c>
      <c r="J47" s="26">
        <f t="shared" si="19"/>
        <v>0</v>
      </c>
      <c r="K47" s="26">
        <f t="shared" ref="K47:L47" si="20">SUM(K48:K51)</f>
        <v>0</v>
      </c>
      <c r="L47" s="26">
        <f t="shared" si="20"/>
        <v>0</v>
      </c>
      <c r="M47" s="26">
        <v>0</v>
      </c>
      <c r="N47" s="26">
        <f t="shared" ref="N47" si="21">N48+N50+N49+N51</f>
        <v>0</v>
      </c>
      <c r="O47" s="26">
        <f t="shared" ref="O47:O60" si="22">SUM(C47:N47)</f>
        <v>1470895.1</v>
      </c>
    </row>
    <row r="48" spans="1:15" ht="30.95" customHeight="1" x14ac:dyDescent="0.25">
      <c r="A48" s="1">
        <v>5.01</v>
      </c>
      <c r="B48" s="2" t="s">
        <v>61</v>
      </c>
      <c r="C48" s="21"/>
      <c r="D48" s="21"/>
      <c r="E48" s="21"/>
      <c r="F48" s="21"/>
      <c r="G48" s="7">
        <v>1470895.1</v>
      </c>
      <c r="H48" s="7"/>
      <c r="I48" s="7"/>
      <c r="J48" s="7"/>
      <c r="K48" s="7"/>
      <c r="L48" s="7"/>
      <c r="M48" s="7"/>
      <c r="N48" s="9"/>
      <c r="O48" s="8">
        <f t="shared" si="22"/>
        <v>1470895.1</v>
      </c>
    </row>
    <row r="49" spans="1:15" ht="30.95" customHeight="1" x14ac:dyDescent="0.25">
      <c r="A49" s="1">
        <f>A48+0.01</f>
        <v>5.0199999999999996</v>
      </c>
      <c r="B49" s="2" t="s">
        <v>62</v>
      </c>
      <c r="C49" s="22"/>
      <c r="D49" s="22"/>
      <c r="E49" s="21"/>
      <c r="F49" s="21"/>
      <c r="G49" s="7"/>
      <c r="H49" s="7"/>
      <c r="I49" s="7"/>
      <c r="J49" s="7"/>
      <c r="K49" s="7"/>
      <c r="L49" s="7"/>
      <c r="M49" s="7"/>
      <c r="N49" s="9"/>
      <c r="O49" s="8">
        <f t="shared" si="22"/>
        <v>0</v>
      </c>
    </row>
    <row r="50" spans="1:15" ht="30.95" customHeight="1" x14ac:dyDescent="0.25">
      <c r="A50" s="1">
        <f>A49+0.01</f>
        <v>5.0299999999999994</v>
      </c>
      <c r="B50" s="2" t="s">
        <v>63</v>
      </c>
      <c r="C50" s="21"/>
      <c r="D50" s="21"/>
      <c r="E50" s="21"/>
      <c r="F50" s="21"/>
      <c r="G50" s="7"/>
      <c r="H50" s="7"/>
      <c r="I50" s="7"/>
      <c r="J50" s="7"/>
      <c r="K50" s="7"/>
      <c r="L50" s="7"/>
      <c r="M50" s="7"/>
      <c r="N50" s="9"/>
      <c r="O50" s="8">
        <f t="shared" si="22"/>
        <v>0</v>
      </c>
    </row>
    <row r="51" spans="1:15" ht="30.95" customHeight="1" x14ac:dyDescent="0.25">
      <c r="A51" s="1">
        <f>A50+0.01</f>
        <v>5.0399999999999991</v>
      </c>
      <c r="B51" s="2" t="s">
        <v>64</v>
      </c>
      <c r="C51" s="21"/>
      <c r="D51" s="21"/>
      <c r="E51" s="21"/>
      <c r="F51" s="21"/>
      <c r="G51" s="7"/>
      <c r="H51" s="7"/>
      <c r="I51" s="7"/>
      <c r="J51" s="7"/>
      <c r="K51" s="7"/>
      <c r="L51" s="7"/>
      <c r="M51" s="7"/>
      <c r="N51" s="9"/>
      <c r="O51" s="8">
        <f t="shared" si="22"/>
        <v>0</v>
      </c>
    </row>
    <row r="52" spans="1:15" ht="36.75" customHeight="1" x14ac:dyDescent="0.25">
      <c r="A52" s="25">
        <v>6</v>
      </c>
      <c r="B52" s="25" t="s">
        <v>33</v>
      </c>
      <c r="C52" s="26">
        <f t="shared" ref="C52:H52" si="23">SUM(C53:C56)</f>
        <v>17377078.02</v>
      </c>
      <c r="D52" s="26">
        <f t="shared" si="23"/>
        <v>35645604.670000002</v>
      </c>
      <c r="E52" s="26">
        <f t="shared" si="23"/>
        <v>52029702.059999995</v>
      </c>
      <c r="F52" s="26">
        <f t="shared" si="23"/>
        <v>70985543.920000002</v>
      </c>
      <c r="G52" s="26">
        <f t="shared" si="23"/>
        <v>89576781.699999988</v>
      </c>
      <c r="H52" s="26">
        <f t="shared" si="23"/>
        <v>0</v>
      </c>
      <c r="I52" s="26">
        <f t="shared" ref="I52:J52" si="24">SUM(I53:I56)</f>
        <v>0</v>
      </c>
      <c r="J52" s="26">
        <f t="shared" si="24"/>
        <v>0</v>
      </c>
      <c r="K52" s="26">
        <f t="shared" ref="K52:L52" si="25">SUM(K53:K56)</f>
        <v>0</v>
      </c>
      <c r="L52" s="26">
        <f t="shared" si="25"/>
        <v>0</v>
      </c>
      <c r="M52" s="26">
        <v>0</v>
      </c>
      <c r="N52" s="26">
        <f t="shared" ref="N52" si="26">N53+N55+N54+N56</f>
        <v>0</v>
      </c>
      <c r="O52" s="26">
        <f t="shared" si="22"/>
        <v>265614710.37</v>
      </c>
    </row>
    <row r="53" spans="1:15" ht="30.95" customHeight="1" x14ac:dyDescent="0.25">
      <c r="A53" s="1">
        <v>6.01</v>
      </c>
      <c r="B53" s="2" t="s">
        <v>61</v>
      </c>
      <c r="C53" s="7"/>
      <c r="D53" s="7"/>
      <c r="E53" s="7"/>
      <c r="F53" s="7"/>
      <c r="G53" s="7"/>
      <c r="H53" s="7"/>
      <c r="I53" s="7"/>
      <c r="J53" s="7"/>
      <c r="K53" s="7"/>
      <c r="L53" s="7"/>
      <c r="M53" s="7"/>
      <c r="N53" s="9"/>
      <c r="O53" s="8">
        <f t="shared" si="22"/>
        <v>0</v>
      </c>
    </row>
    <row r="54" spans="1:15" ht="30.95" customHeight="1" x14ac:dyDescent="0.25">
      <c r="A54" s="1">
        <f>A53+0.01</f>
        <v>6.02</v>
      </c>
      <c r="B54" s="2" t="s">
        <v>62</v>
      </c>
      <c r="C54" s="7">
        <v>1709669.59</v>
      </c>
      <c r="D54" s="7">
        <v>3441564.89</v>
      </c>
      <c r="E54" s="7">
        <v>5195974.83</v>
      </c>
      <c r="F54" s="7">
        <v>8142260.1500000004</v>
      </c>
      <c r="G54" s="7">
        <v>10244408.289999999</v>
      </c>
      <c r="H54" s="7"/>
      <c r="I54" s="7"/>
      <c r="J54" s="7"/>
      <c r="K54" s="7"/>
      <c r="L54" s="7"/>
      <c r="M54" s="7"/>
      <c r="N54" s="9"/>
      <c r="O54" s="8">
        <f t="shared" si="22"/>
        <v>28733877.75</v>
      </c>
    </row>
    <row r="55" spans="1:15" ht="30.95" customHeight="1" x14ac:dyDescent="0.25">
      <c r="A55" s="1">
        <f>A54+0.01</f>
        <v>6.0299999999999994</v>
      </c>
      <c r="B55" s="2" t="s">
        <v>63</v>
      </c>
      <c r="C55" s="7"/>
      <c r="D55" s="7"/>
      <c r="E55" s="7"/>
      <c r="F55" s="7"/>
      <c r="G55" s="7"/>
      <c r="H55" s="7"/>
      <c r="I55" s="7"/>
      <c r="J55" s="7"/>
      <c r="K55" s="10"/>
      <c r="L55" s="7"/>
      <c r="M55" s="7"/>
      <c r="N55" s="9"/>
      <c r="O55" s="8">
        <f t="shared" si="22"/>
        <v>0</v>
      </c>
    </row>
    <row r="56" spans="1:15" ht="30" customHeight="1" x14ac:dyDescent="0.25">
      <c r="A56" s="1">
        <f>A55+0.01</f>
        <v>6.0399999999999991</v>
      </c>
      <c r="B56" s="2" t="s">
        <v>64</v>
      </c>
      <c r="C56" s="7">
        <v>15667408.43</v>
      </c>
      <c r="D56" s="7">
        <v>32204039.780000001</v>
      </c>
      <c r="E56" s="7">
        <v>46833727.229999997</v>
      </c>
      <c r="F56" s="7">
        <v>62843283.770000003</v>
      </c>
      <c r="G56" s="7">
        <v>79332373.409999996</v>
      </c>
      <c r="H56" s="7"/>
      <c r="I56" s="7"/>
      <c r="J56" s="7"/>
      <c r="K56" s="7"/>
      <c r="L56" s="7"/>
      <c r="M56" s="7"/>
      <c r="N56" s="7"/>
      <c r="O56" s="8">
        <f t="shared" si="22"/>
        <v>236880832.62</v>
      </c>
    </row>
    <row r="57" spans="1:15" ht="30" customHeight="1" x14ac:dyDescent="0.25">
      <c r="A57" s="1">
        <v>4.04</v>
      </c>
      <c r="B57" s="4" t="s">
        <v>65</v>
      </c>
      <c r="C57" s="9">
        <f>C47-C52</f>
        <v>-17377078.02</v>
      </c>
      <c r="D57" s="9">
        <f>D47-D52</f>
        <v>-35645604.670000002</v>
      </c>
      <c r="E57" s="9">
        <f>E47-E52</f>
        <v>-52029702.059999995</v>
      </c>
      <c r="F57" s="9">
        <f>F47-F52</f>
        <v>-70985543.920000002</v>
      </c>
      <c r="G57" s="9">
        <f>G47-G52</f>
        <v>-88105886.599999994</v>
      </c>
      <c r="H57" s="9"/>
      <c r="I57" s="9"/>
      <c r="J57" s="9"/>
      <c r="K57" s="9"/>
      <c r="L57" s="9"/>
      <c r="M57" s="9"/>
      <c r="N57" s="9">
        <f t="shared" ref="N57:O57" si="27">+N47-N52</f>
        <v>0</v>
      </c>
      <c r="O57" s="9">
        <f t="shared" si="27"/>
        <v>-264143815.27000001</v>
      </c>
    </row>
    <row r="58" spans="1:15" ht="36.75" customHeight="1" x14ac:dyDescent="0.25">
      <c r="A58" s="25">
        <v>7</v>
      </c>
      <c r="B58" s="25" t="s">
        <v>56</v>
      </c>
      <c r="C58" s="26">
        <f t="shared" ref="C58:J58" si="28">+C35+C45+C57</f>
        <v>906992842.55000019</v>
      </c>
      <c r="D58" s="26">
        <f t="shared" si="28"/>
        <v>1173872108.24</v>
      </c>
      <c r="E58" s="26">
        <f t="shared" si="28"/>
        <v>1101692014.7599998</v>
      </c>
      <c r="F58" s="26">
        <f t="shared" si="28"/>
        <v>1161321632.5200002</v>
      </c>
      <c r="G58" s="26">
        <f t="shared" si="28"/>
        <v>1170510078.1399999</v>
      </c>
      <c r="H58" s="26">
        <f t="shared" si="28"/>
        <v>0</v>
      </c>
      <c r="I58" s="26">
        <f t="shared" si="28"/>
        <v>0</v>
      </c>
      <c r="J58" s="26">
        <f t="shared" si="28"/>
        <v>0</v>
      </c>
      <c r="K58" s="26">
        <f t="shared" ref="K58:L58" si="29">+K35+K45+K57</f>
        <v>0</v>
      </c>
      <c r="L58" s="26">
        <f t="shared" si="29"/>
        <v>0</v>
      </c>
      <c r="M58" s="26"/>
      <c r="N58" s="26">
        <f t="shared" ref="N58:O58" si="30">+N35+N45+N57</f>
        <v>0</v>
      </c>
      <c r="O58" s="26">
        <f t="shared" si="30"/>
        <v>5514388676.210001</v>
      </c>
    </row>
    <row r="59" spans="1:15" ht="36.75" customHeight="1" x14ac:dyDescent="0.25">
      <c r="A59" s="25">
        <v>8</v>
      </c>
      <c r="B59" s="25" t="s">
        <v>57</v>
      </c>
      <c r="C59" s="26">
        <v>1124472240.3199999</v>
      </c>
      <c r="D59" s="26">
        <v>1124472240.3199999</v>
      </c>
      <c r="E59" s="26">
        <v>1124472240.3199999</v>
      </c>
      <c r="F59" s="26">
        <v>1124472240.3199999</v>
      </c>
      <c r="G59" s="26">
        <v>1124472240.3199999</v>
      </c>
      <c r="H59" s="26"/>
      <c r="I59" s="26"/>
      <c r="J59" s="26"/>
      <c r="K59" s="26"/>
      <c r="L59" s="26"/>
      <c r="M59" s="26"/>
      <c r="N59" s="26"/>
      <c r="O59" s="26">
        <f t="shared" si="22"/>
        <v>5622361201.5999994</v>
      </c>
    </row>
    <row r="60" spans="1:15" ht="36.75" customHeight="1" x14ac:dyDescent="0.25">
      <c r="A60" s="25">
        <v>9</v>
      </c>
      <c r="B60" s="25" t="s">
        <v>58</v>
      </c>
      <c r="C60" s="26">
        <v>2031465082.8699999</v>
      </c>
      <c r="D60" s="26">
        <v>2298344348.5599999</v>
      </c>
      <c r="E60" s="26">
        <v>2226164255.0799999</v>
      </c>
      <c r="F60" s="26">
        <v>2285793872.8400002</v>
      </c>
      <c r="G60" s="26">
        <v>2294982318.4299998</v>
      </c>
      <c r="H60" s="26"/>
      <c r="I60" s="26"/>
      <c r="J60" s="26"/>
      <c r="K60" s="26"/>
      <c r="L60" s="26"/>
      <c r="M60" s="26"/>
      <c r="N60" s="26"/>
      <c r="O60" s="26">
        <f t="shared" si="22"/>
        <v>11136749877.780001</v>
      </c>
    </row>
  </sheetData>
  <mergeCells count="3">
    <mergeCell ref="A1:O1"/>
    <mergeCell ref="A2:O2"/>
    <mergeCell ref="A3:O3"/>
  </mergeCells>
  <pageMargins left="0.7" right="0.7" top="0.75" bottom="0.75" header="0.3" footer="0.3"/>
  <pageSetup paperSize="5" scale="50" fitToHeight="0" orientation="landscape" r:id="rId1"/>
  <rowBreaks count="1" manualBreakCount="1">
    <brk id="32" max="14"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23"/>
  <sheetViews>
    <sheetView showGridLines="0" tabSelected="1" zoomScale="55" zoomScaleNormal="55" zoomScaleSheetLayoutView="70" workbookViewId="0">
      <selection activeCell="AS13" sqref="AS13"/>
    </sheetView>
  </sheetViews>
  <sheetFormatPr baseColWidth="10" defaultRowHeight="15.75" x14ac:dyDescent="0.25"/>
  <cols>
    <col min="1" max="1" width="8.42578125" style="6" customWidth="1"/>
    <col min="2" max="2" width="49.28515625" style="6" customWidth="1"/>
    <col min="3" max="25" width="22.28515625" style="6" hidden="1" customWidth="1"/>
    <col min="26" max="38" width="22.28515625" style="6" customWidth="1"/>
    <col min="39" max="39" width="28.5703125" style="6" customWidth="1"/>
    <col min="40" max="16384" width="11.42578125" style="6"/>
  </cols>
  <sheetData>
    <row r="1" spans="1:41" ht="32.25" customHeight="1" x14ac:dyDescent="0.25">
      <c r="A1" s="45"/>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row>
    <row r="2" spans="1:41" ht="32.25" customHeight="1" x14ac:dyDescent="0.25">
      <c r="A2" s="45" t="s">
        <v>3</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row>
    <row r="3" spans="1:41" ht="39.75" customHeight="1" x14ac:dyDescent="0.25">
      <c r="A3" s="46" t="s">
        <v>1</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row>
    <row r="4" spans="1:41" ht="40.5" customHeight="1" x14ac:dyDescent="0.25">
      <c r="A4" s="25" t="s">
        <v>0</v>
      </c>
      <c r="B4" s="25" t="s">
        <v>2</v>
      </c>
      <c r="C4" s="25" t="str">
        <f>"Enero 19"</f>
        <v>Enero 19</v>
      </c>
      <c r="D4" s="25" t="str">
        <f>"Febrero 19"</f>
        <v>Febrero 19</v>
      </c>
      <c r="E4" s="25" t="str">
        <f>"Marzo 19"</f>
        <v>Marzo 19</v>
      </c>
      <c r="F4" s="25" t="str">
        <f>"Abril 19"</f>
        <v>Abril 19</v>
      </c>
      <c r="G4" s="25" t="str">
        <f>"Mayo 19"</f>
        <v>Mayo 19</v>
      </c>
      <c r="H4" s="25" t="str">
        <f>"Junio 19"</f>
        <v>Junio 19</v>
      </c>
      <c r="I4" s="25" t="str">
        <f>"Julio 19"</f>
        <v>Julio 19</v>
      </c>
      <c r="J4" s="25" t="str">
        <f>"Agosto 19"</f>
        <v>Agosto 19</v>
      </c>
      <c r="K4" s="25" t="str">
        <f>"Septiembre 19"</f>
        <v>Septiembre 19</v>
      </c>
      <c r="L4" s="25" t="str">
        <f>"Octubre 19"</f>
        <v>Octubre 19</v>
      </c>
      <c r="M4" s="25" t="str">
        <f>"Noviembre 19"</f>
        <v>Noviembre 19</v>
      </c>
      <c r="N4" s="25" t="str">
        <f>"Diciembre 19"</f>
        <v>Diciembre 19</v>
      </c>
      <c r="O4" s="25" t="s">
        <v>70</v>
      </c>
      <c r="P4" s="25" t="s">
        <v>71</v>
      </c>
      <c r="Q4" s="25" t="s">
        <v>72</v>
      </c>
      <c r="R4" s="25" t="s">
        <v>73</v>
      </c>
      <c r="S4" s="25" t="s">
        <v>74</v>
      </c>
      <c r="T4" s="25" t="s">
        <v>75</v>
      </c>
      <c r="U4" s="25" t="s">
        <v>76</v>
      </c>
      <c r="V4" s="25" t="s">
        <v>77</v>
      </c>
      <c r="W4" s="25" t="s">
        <v>78</v>
      </c>
      <c r="X4" s="25" t="s">
        <v>79</v>
      </c>
      <c r="Y4" s="25" t="s">
        <v>80</v>
      </c>
      <c r="Z4" s="25" t="s">
        <v>81</v>
      </c>
      <c r="AA4" s="25" t="s">
        <v>82</v>
      </c>
      <c r="AB4" s="25" t="s">
        <v>83</v>
      </c>
      <c r="AC4" s="25" t="s">
        <v>84</v>
      </c>
      <c r="AD4" s="25" t="s">
        <v>85</v>
      </c>
      <c r="AE4" s="25" t="s">
        <v>86</v>
      </c>
      <c r="AF4" s="25" t="s">
        <v>87</v>
      </c>
      <c r="AG4" s="25" t="s">
        <v>88</v>
      </c>
      <c r="AH4" s="25" t="s">
        <v>89</v>
      </c>
      <c r="AI4" s="25" t="s">
        <v>90</v>
      </c>
      <c r="AJ4" s="25" t="s">
        <v>91</v>
      </c>
      <c r="AK4" s="25" t="s">
        <v>92</v>
      </c>
      <c r="AL4" s="25" t="s">
        <v>93</v>
      </c>
      <c r="AM4" s="25" t="s">
        <v>66</v>
      </c>
      <c r="AO4" s="28"/>
    </row>
    <row r="5" spans="1:41" ht="36.75" customHeight="1" x14ac:dyDescent="0.25">
      <c r="A5" s="25">
        <v>1</v>
      </c>
      <c r="B5" s="25" t="s">
        <v>68</v>
      </c>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row>
    <row r="6" spans="1:41" ht="36.75" customHeight="1" x14ac:dyDescent="0.25">
      <c r="A6" s="1">
        <f>+A5+0.01</f>
        <v>1.01</v>
      </c>
      <c r="B6" s="2" t="s">
        <v>4</v>
      </c>
      <c r="C6" s="13">
        <v>4003</v>
      </c>
      <c r="D6" s="13">
        <v>1</v>
      </c>
      <c r="E6" s="13">
        <v>7</v>
      </c>
      <c r="F6" s="13">
        <v>0</v>
      </c>
      <c r="G6" s="14">
        <v>5</v>
      </c>
      <c r="H6" s="14">
        <v>12</v>
      </c>
      <c r="I6" s="14">
        <v>1</v>
      </c>
      <c r="J6" s="17">
        <v>5</v>
      </c>
      <c r="K6" s="17">
        <v>6</v>
      </c>
      <c r="L6" s="17">
        <f>(3)-1</f>
        <v>2</v>
      </c>
      <c r="M6" s="14">
        <v>2</v>
      </c>
      <c r="N6" s="17">
        <f>5-1</f>
        <v>4</v>
      </c>
      <c r="O6" s="17">
        <v>0</v>
      </c>
      <c r="P6" s="17">
        <v>4</v>
      </c>
      <c r="Q6" s="17">
        <v>2</v>
      </c>
      <c r="R6" s="17">
        <v>0</v>
      </c>
      <c r="S6" s="17">
        <v>0</v>
      </c>
      <c r="T6" s="17">
        <v>0</v>
      </c>
      <c r="U6" s="17">
        <v>0</v>
      </c>
      <c r="V6" s="17">
        <v>9</v>
      </c>
      <c r="W6" s="17">
        <v>0</v>
      </c>
      <c r="X6" s="17">
        <v>2</v>
      </c>
      <c r="Y6" s="17">
        <v>1</v>
      </c>
      <c r="Z6" s="17">
        <v>0</v>
      </c>
      <c r="AA6" s="17">
        <v>0</v>
      </c>
      <c r="AB6" s="17">
        <v>13</v>
      </c>
      <c r="AC6" s="17">
        <v>0</v>
      </c>
      <c r="AD6" s="17">
        <v>15</v>
      </c>
      <c r="AE6" s="17">
        <v>13</v>
      </c>
      <c r="AF6" s="17">
        <v>0</v>
      </c>
      <c r="AG6" s="17">
        <v>4</v>
      </c>
      <c r="AH6" s="17">
        <v>2</v>
      </c>
      <c r="AI6" s="17">
        <v>1</v>
      </c>
      <c r="AJ6" s="17">
        <v>0</v>
      </c>
      <c r="AK6" s="17">
        <v>5</v>
      </c>
      <c r="AL6" s="17">
        <f>1-1</f>
        <v>0</v>
      </c>
      <c r="AM6" s="19"/>
    </row>
    <row r="7" spans="1:41" ht="36.75" customHeight="1" x14ac:dyDescent="0.25">
      <c r="A7" s="1">
        <f>+A6+0.01</f>
        <v>1.02</v>
      </c>
      <c r="B7" s="2" t="s">
        <v>5</v>
      </c>
      <c r="C7" s="13">
        <v>74671</v>
      </c>
      <c r="D7" s="13">
        <v>44</v>
      </c>
      <c r="E7" s="13">
        <v>41</v>
      </c>
      <c r="F7" s="13">
        <v>199</v>
      </c>
      <c r="G7" s="14">
        <v>71</v>
      </c>
      <c r="H7" s="14">
        <v>719</v>
      </c>
      <c r="I7" s="14">
        <v>646</v>
      </c>
      <c r="J7" s="17">
        <v>642</v>
      </c>
      <c r="K7" s="17">
        <v>570</v>
      </c>
      <c r="L7" s="14">
        <v>160</v>
      </c>
      <c r="M7" s="14">
        <v>1326</v>
      </c>
      <c r="N7" s="14">
        <v>2006</v>
      </c>
      <c r="O7" s="14">
        <v>580</v>
      </c>
      <c r="P7" s="14">
        <v>140</v>
      </c>
      <c r="Q7" s="14">
        <v>469</v>
      </c>
      <c r="R7" s="14">
        <v>212</v>
      </c>
      <c r="S7" s="14">
        <v>153</v>
      </c>
      <c r="T7" s="14">
        <v>480</v>
      </c>
      <c r="U7" s="14">
        <v>451</v>
      </c>
      <c r="V7" s="14">
        <v>210</v>
      </c>
      <c r="W7" s="14">
        <v>981</v>
      </c>
      <c r="X7" s="14">
        <v>604</v>
      </c>
      <c r="Y7" s="14">
        <v>1078</v>
      </c>
      <c r="Z7" s="14">
        <v>428</v>
      </c>
      <c r="AA7" s="14">
        <v>103</v>
      </c>
      <c r="AB7" s="14">
        <v>40</v>
      </c>
      <c r="AC7" s="14">
        <v>1313</v>
      </c>
      <c r="AD7" s="14">
        <v>31</v>
      </c>
      <c r="AE7" s="14">
        <v>37</v>
      </c>
      <c r="AF7" s="14">
        <v>132</v>
      </c>
      <c r="AG7" s="14">
        <v>164</v>
      </c>
      <c r="AH7" s="14">
        <v>271</v>
      </c>
      <c r="AI7" s="14">
        <v>191</v>
      </c>
      <c r="AJ7" s="14">
        <v>232</v>
      </c>
      <c r="AK7" s="14">
        <v>13</v>
      </c>
      <c r="AL7" s="14">
        <v>96</v>
      </c>
      <c r="AM7" s="19"/>
    </row>
    <row r="8" spans="1:41" ht="36.75" customHeight="1" x14ac:dyDescent="0.25">
      <c r="A8" s="1">
        <f>+A7+0.01</f>
        <v>1.03</v>
      </c>
      <c r="B8" s="2" t="s">
        <v>16</v>
      </c>
      <c r="C8" s="13">
        <v>268</v>
      </c>
      <c r="D8" s="13">
        <v>14</v>
      </c>
      <c r="E8" s="13">
        <v>15</v>
      </c>
      <c r="F8" s="13">
        <v>16</v>
      </c>
      <c r="G8" s="14">
        <v>14</v>
      </c>
      <c r="H8" s="14">
        <v>24</v>
      </c>
      <c r="I8" s="14">
        <v>28</v>
      </c>
      <c r="J8" s="17">
        <v>23</v>
      </c>
      <c r="K8" s="17">
        <v>21</v>
      </c>
      <c r="L8" s="14">
        <v>18</v>
      </c>
      <c r="M8" s="14">
        <f>11+16</f>
        <v>27</v>
      </c>
      <c r="N8" s="14">
        <v>18</v>
      </c>
      <c r="O8" s="14">
        <v>5</v>
      </c>
      <c r="P8" s="14">
        <v>21</v>
      </c>
      <c r="Q8" s="14">
        <v>19</v>
      </c>
      <c r="R8" s="14">
        <v>0</v>
      </c>
      <c r="S8" s="44">
        <v>3</v>
      </c>
      <c r="T8" s="14">
        <v>3</v>
      </c>
      <c r="U8" s="14">
        <v>17</v>
      </c>
      <c r="V8" s="14">
        <v>11</v>
      </c>
      <c r="W8" s="14">
        <v>16</v>
      </c>
      <c r="X8" s="14">
        <v>18</v>
      </c>
      <c r="Y8" s="14">
        <v>17</v>
      </c>
      <c r="Z8" s="14">
        <v>11</v>
      </c>
      <c r="AA8" s="14">
        <v>6</v>
      </c>
      <c r="AB8" s="14">
        <v>10</v>
      </c>
      <c r="AC8" s="14">
        <v>7</v>
      </c>
      <c r="AD8" s="14">
        <v>8</v>
      </c>
      <c r="AE8" s="14">
        <v>10</v>
      </c>
      <c r="AF8" s="14">
        <v>20</v>
      </c>
      <c r="AG8" s="14">
        <v>31</v>
      </c>
      <c r="AH8" s="14">
        <f>11+18</f>
        <v>29</v>
      </c>
      <c r="AI8" s="14">
        <v>9</v>
      </c>
      <c r="AJ8" s="14">
        <v>10</v>
      </c>
      <c r="AK8" s="14">
        <v>25</v>
      </c>
      <c r="AL8" s="14">
        <v>34</v>
      </c>
      <c r="AM8" s="19"/>
    </row>
    <row r="9" spans="1:41" ht="36.75" customHeight="1" x14ac:dyDescent="0.25">
      <c r="A9" s="1">
        <f>+A8+0.01</f>
        <v>1.04</v>
      </c>
      <c r="B9" s="2" t="s">
        <v>17</v>
      </c>
      <c r="C9" s="13">
        <v>2541</v>
      </c>
      <c r="D9" s="13">
        <v>0</v>
      </c>
      <c r="E9" s="13">
        <v>-3</v>
      </c>
      <c r="F9" s="13">
        <v>-1</v>
      </c>
      <c r="G9" s="14">
        <v>-4</v>
      </c>
      <c r="H9" s="14">
        <v>0</v>
      </c>
      <c r="I9" s="14">
        <v>6</v>
      </c>
      <c r="J9" s="17">
        <v>-1</v>
      </c>
      <c r="K9" s="17">
        <f>-4+1</f>
        <v>-3</v>
      </c>
      <c r="L9" s="17">
        <v>-1</v>
      </c>
      <c r="M9" s="14">
        <v>29</v>
      </c>
      <c r="N9" s="14">
        <f>154-1</f>
        <v>153</v>
      </c>
      <c r="O9" s="14">
        <v>4</v>
      </c>
      <c r="P9" s="14">
        <v>73</v>
      </c>
      <c r="Q9" s="14">
        <f>11-1</f>
        <v>10</v>
      </c>
      <c r="R9" s="14">
        <v>53</v>
      </c>
      <c r="S9" s="14">
        <v>2</v>
      </c>
      <c r="T9" s="17">
        <v>0</v>
      </c>
      <c r="U9" s="14">
        <f>66-2</f>
        <v>64</v>
      </c>
      <c r="V9" s="14">
        <f>26-2</f>
        <v>24</v>
      </c>
      <c r="W9" s="14">
        <v>32</v>
      </c>
      <c r="X9" s="14">
        <v>43</v>
      </c>
      <c r="Y9" s="14">
        <v>11</v>
      </c>
      <c r="Z9" s="17">
        <v>0</v>
      </c>
      <c r="AA9" s="17">
        <v>1</v>
      </c>
      <c r="AB9" s="17">
        <v>161</v>
      </c>
      <c r="AC9" s="17">
        <f>2-1</f>
        <v>1</v>
      </c>
      <c r="AD9" s="17">
        <v>0</v>
      </c>
      <c r="AE9" s="17">
        <v>0</v>
      </c>
      <c r="AF9" s="17">
        <v>0</v>
      </c>
      <c r="AG9" s="17">
        <v>-1</v>
      </c>
      <c r="AH9" s="17">
        <v>65</v>
      </c>
      <c r="AI9" s="17">
        <f>0-2</f>
        <v>-2</v>
      </c>
      <c r="AJ9" s="17">
        <v>-3</v>
      </c>
      <c r="AK9" s="17">
        <v>0</v>
      </c>
      <c r="AL9" s="17">
        <v>-2</v>
      </c>
      <c r="AM9" s="19"/>
      <c r="AN9" s="47"/>
      <c r="AO9" s="48"/>
    </row>
    <row r="10" spans="1:41" ht="36.75" customHeight="1" x14ac:dyDescent="0.25">
      <c r="A10" s="25">
        <v>2</v>
      </c>
      <c r="B10" s="25" t="s">
        <v>6</v>
      </c>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row>
    <row r="11" spans="1:41" ht="30.95" customHeight="1" x14ac:dyDescent="0.25">
      <c r="A11" s="1">
        <f>+A10+0.01</f>
        <v>2.0099999999999998</v>
      </c>
      <c r="B11" s="2" t="s">
        <v>18</v>
      </c>
      <c r="C11" s="29">
        <v>760960664.55999994</v>
      </c>
      <c r="D11" s="29">
        <v>96600762.5</v>
      </c>
      <c r="E11" s="29">
        <v>50387377.68</v>
      </c>
      <c r="F11" s="29">
        <v>27762966.34</v>
      </c>
      <c r="G11" s="30">
        <v>33426745.829999998</v>
      </c>
      <c r="H11" s="41" t="s">
        <v>69</v>
      </c>
      <c r="I11" s="16"/>
      <c r="J11" s="12"/>
      <c r="K11" s="12"/>
      <c r="L11" s="12"/>
      <c r="M11" s="12"/>
      <c r="N11" s="12"/>
      <c r="O11" s="12"/>
      <c r="P11" s="12"/>
      <c r="Q11" s="12"/>
      <c r="R11" s="12"/>
      <c r="S11" s="12"/>
      <c r="T11" s="12"/>
      <c r="U11" s="12"/>
      <c r="V11" s="12"/>
      <c r="W11" s="12"/>
      <c r="X11" s="12"/>
      <c r="Y11" s="12"/>
      <c r="Z11" s="49"/>
      <c r="AA11" s="54">
        <v>750803535.99000001</v>
      </c>
      <c r="AB11" s="54">
        <v>124199336.12</v>
      </c>
      <c r="AC11" s="54">
        <v>59628769.590000004</v>
      </c>
      <c r="AD11" s="54">
        <v>32433061.5</v>
      </c>
      <c r="AE11" s="54">
        <v>36351852.539999999</v>
      </c>
      <c r="AF11" s="55">
        <v>51312095.259999998</v>
      </c>
      <c r="AG11" s="54">
        <v>35017630.729999997</v>
      </c>
      <c r="AH11" s="54">
        <v>39099164.189999998</v>
      </c>
      <c r="AI11" s="54">
        <v>34910977.039999999</v>
      </c>
      <c r="AJ11" s="54">
        <v>33043199.059999999</v>
      </c>
      <c r="AK11" s="54">
        <v>53795830.020000003</v>
      </c>
      <c r="AL11" s="54">
        <v>128769987</v>
      </c>
      <c r="AM11" s="38">
        <f>SUM(AA11:AL11)</f>
        <v>1379365439.04</v>
      </c>
    </row>
    <row r="12" spans="1:41" ht="30.95" customHeight="1" x14ac:dyDescent="0.25">
      <c r="A12" s="1">
        <f>+A11+0.01</f>
        <v>2.0199999999999996</v>
      </c>
      <c r="B12" s="2" t="s">
        <v>19</v>
      </c>
      <c r="C12" s="31">
        <v>65490918.700000003</v>
      </c>
      <c r="D12" s="32">
        <v>54197796.090000004</v>
      </c>
      <c r="E12" s="33">
        <v>67989446.560000002</v>
      </c>
      <c r="F12" s="34">
        <v>51540399.619999997</v>
      </c>
      <c r="G12" s="35">
        <v>72810450.450000003</v>
      </c>
      <c r="H12" s="40">
        <v>55417931.829999998</v>
      </c>
      <c r="I12" s="16"/>
      <c r="J12" s="12"/>
      <c r="K12" s="12"/>
      <c r="L12" s="12"/>
      <c r="M12" s="12"/>
      <c r="N12" s="12"/>
      <c r="O12" s="12"/>
      <c r="P12" s="12"/>
      <c r="Q12" s="12"/>
      <c r="R12" s="12"/>
      <c r="S12" s="12"/>
      <c r="T12" s="12"/>
      <c r="U12" s="12"/>
      <c r="V12" s="12"/>
      <c r="W12" s="12"/>
      <c r="X12" s="12"/>
      <c r="Y12" s="12"/>
      <c r="Z12" s="49"/>
      <c r="AA12" s="54">
        <v>60837559</v>
      </c>
      <c r="AB12" s="54">
        <v>50974296</v>
      </c>
      <c r="AC12" s="54">
        <v>68533529</v>
      </c>
      <c r="AD12" s="54">
        <v>49498310</v>
      </c>
      <c r="AE12" s="54">
        <v>63751352</v>
      </c>
      <c r="AF12" s="55">
        <v>79200636</v>
      </c>
      <c r="AG12" s="54">
        <v>70151044.709999993</v>
      </c>
      <c r="AH12" s="54">
        <v>71229546</v>
      </c>
      <c r="AI12" s="54">
        <v>74373426</v>
      </c>
      <c r="AJ12" s="54">
        <v>76101411</v>
      </c>
      <c r="AK12" s="54">
        <v>72370615</v>
      </c>
      <c r="AL12" s="54">
        <v>101632075</v>
      </c>
      <c r="AM12" s="38">
        <f>SUM(AA12:AL12)</f>
        <v>838653799.71000004</v>
      </c>
    </row>
    <row r="13" spans="1:41" ht="30.95" customHeight="1" x14ac:dyDescent="0.25">
      <c r="A13" s="1">
        <f>+A12+0.01</f>
        <v>2.0299999999999994</v>
      </c>
      <c r="B13" s="2" t="s">
        <v>8</v>
      </c>
      <c r="C13" s="36">
        <v>0</v>
      </c>
      <c r="D13" s="36">
        <v>0</v>
      </c>
      <c r="E13" s="36">
        <v>208088709.77000001</v>
      </c>
      <c r="F13" s="36">
        <v>29418190.100000001</v>
      </c>
      <c r="G13" s="30">
        <v>65886827.909999996</v>
      </c>
      <c r="H13" s="40">
        <v>162276544.13999999</v>
      </c>
      <c r="I13" s="16"/>
      <c r="J13" s="16"/>
      <c r="K13" s="12"/>
      <c r="L13" s="12"/>
      <c r="M13" s="12"/>
      <c r="N13" s="12"/>
      <c r="O13" s="12"/>
      <c r="P13" s="12"/>
      <c r="Q13" s="12"/>
      <c r="R13" s="12"/>
      <c r="S13" s="12"/>
      <c r="T13" s="12"/>
      <c r="U13" s="12"/>
      <c r="V13" s="12"/>
      <c r="W13" s="12"/>
      <c r="X13" s="12"/>
      <c r="Y13" s="12"/>
      <c r="Z13" s="49"/>
      <c r="AA13" s="57">
        <v>13873283.390000001</v>
      </c>
      <c r="AB13" s="57">
        <v>32137889.199999999</v>
      </c>
      <c r="AC13" s="57">
        <v>15255122.52</v>
      </c>
      <c r="AD13" s="57">
        <v>3644061.81</v>
      </c>
      <c r="AE13" s="57">
        <v>11125439.630000001</v>
      </c>
      <c r="AF13" s="58">
        <v>18328724.140000001</v>
      </c>
      <c r="AG13" s="57">
        <v>10729363.539999999</v>
      </c>
      <c r="AH13" s="57">
        <v>15355193.640000001</v>
      </c>
      <c r="AI13" s="57">
        <v>16381995.060000001</v>
      </c>
      <c r="AJ13" s="57">
        <v>9223254.6899999995</v>
      </c>
      <c r="AK13" s="57">
        <v>15591431.720000001</v>
      </c>
      <c r="AL13" s="57">
        <v>19900226.559999999</v>
      </c>
      <c r="AM13" s="38">
        <f>SUM(AA13:AL13)</f>
        <v>181545985.89999998</v>
      </c>
    </row>
    <row r="14" spans="1:41" ht="30.95" customHeight="1" x14ac:dyDescent="0.25">
      <c r="A14" s="1">
        <f>+A13+0.01</f>
        <v>2.0399999999999991</v>
      </c>
      <c r="B14" s="2" t="s">
        <v>7</v>
      </c>
      <c r="C14" s="29">
        <v>58883351.759999998</v>
      </c>
      <c r="D14" s="29">
        <v>15807523.98</v>
      </c>
      <c r="E14" s="29">
        <v>15286271.68</v>
      </c>
      <c r="F14" s="29">
        <v>4239860.7300000004</v>
      </c>
      <c r="G14" s="30">
        <v>7464837.6500000004</v>
      </c>
      <c r="H14" s="40">
        <v>3037746.61</v>
      </c>
      <c r="I14" s="16"/>
      <c r="J14" s="12"/>
      <c r="K14" s="12"/>
      <c r="L14" s="12"/>
      <c r="M14" s="12"/>
      <c r="N14" s="12"/>
      <c r="O14" s="12"/>
      <c r="P14" s="12"/>
      <c r="Q14" s="12"/>
      <c r="R14" s="12"/>
      <c r="S14" s="12"/>
      <c r="T14" s="12"/>
      <c r="U14" s="12"/>
      <c r="V14" s="12"/>
      <c r="W14" s="12"/>
      <c r="X14" s="12"/>
      <c r="Y14" s="12"/>
      <c r="Z14" s="49"/>
      <c r="AA14" s="54">
        <v>18283770.260000002</v>
      </c>
      <c r="AB14" s="54">
        <v>91537378.859999999</v>
      </c>
      <c r="AC14" s="54">
        <v>22343421.73</v>
      </c>
      <c r="AD14" s="54">
        <v>6317167.2300000004</v>
      </c>
      <c r="AE14" s="54">
        <v>18521927.199999999</v>
      </c>
      <c r="AF14" s="55">
        <v>34482149.979999997</v>
      </c>
      <c r="AG14" s="54">
        <v>22609020.510000002</v>
      </c>
      <c r="AH14" s="54">
        <v>36858735.399999999</v>
      </c>
      <c r="AI14" s="54">
        <v>37922099.18</v>
      </c>
      <c r="AJ14" s="54">
        <v>18228581.280000001</v>
      </c>
      <c r="AK14" s="54">
        <v>36536236.460000001</v>
      </c>
      <c r="AL14" s="54">
        <v>49949802.210000001</v>
      </c>
      <c r="AM14" s="38">
        <f>SUM(AA14:AL14)</f>
        <v>393590290.29999995</v>
      </c>
    </row>
    <row r="15" spans="1:41" ht="30.95" customHeight="1" x14ac:dyDescent="0.25">
      <c r="A15" s="1">
        <f>+A14+0.01</f>
        <v>2.0499999999999989</v>
      </c>
      <c r="B15" s="2" t="s">
        <v>9</v>
      </c>
      <c r="C15" s="37" t="s">
        <v>67</v>
      </c>
      <c r="D15" s="37" t="s">
        <v>67</v>
      </c>
      <c r="E15" s="37" t="s">
        <v>67</v>
      </c>
      <c r="F15" s="37" t="s">
        <v>67</v>
      </c>
      <c r="G15" s="37" t="s">
        <v>67</v>
      </c>
      <c r="H15" s="39" t="s">
        <v>67</v>
      </c>
      <c r="I15" s="15"/>
      <c r="J15" s="15"/>
      <c r="K15" s="12"/>
      <c r="L15" s="12"/>
      <c r="M15" s="12"/>
      <c r="N15" s="12"/>
      <c r="O15" s="12"/>
      <c r="P15" s="12"/>
      <c r="Q15" s="12"/>
      <c r="R15" s="12"/>
      <c r="S15" s="12"/>
      <c r="T15" s="12"/>
      <c r="U15" s="12"/>
      <c r="V15" s="12"/>
      <c r="W15" s="12"/>
      <c r="X15" s="12"/>
      <c r="Y15" s="12"/>
      <c r="Z15" s="50"/>
      <c r="AA15" s="56" t="s">
        <v>94</v>
      </c>
      <c r="AB15" s="56" t="s">
        <v>94</v>
      </c>
      <c r="AC15" s="56" t="s">
        <v>94</v>
      </c>
      <c r="AD15" s="56" t="s">
        <v>94</v>
      </c>
      <c r="AE15" s="56" t="s">
        <v>94</v>
      </c>
      <c r="AF15" s="56" t="s">
        <v>94</v>
      </c>
      <c r="AG15" s="56" t="s">
        <v>94</v>
      </c>
      <c r="AH15" s="56" t="s">
        <v>94</v>
      </c>
      <c r="AI15" s="56" t="s">
        <v>94</v>
      </c>
      <c r="AJ15" s="56" t="s">
        <v>94</v>
      </c>
      <c r="AK15" s="56" t="s">
        <v>94</v>
      </c>
      <c r="AL15" s="56" t="s">
        <v>94</v>
      </c>
      <c r="AM15" s="38">
        <f t="shared" ref="AM11:AM19" si="0">SUM(C15:Z15)</f>
        <v>0</v>
      </c>
    </row>
    <row r="16" spans="1:41" ht="36.75" customHeight="1" x14ac:dyDescent="0.25">
      <c r="A16" s="25">
        <v>3</v>
      </c>
      <c r="B16" s="25" t="s">
        <v>10</v>
      </c>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row>
    <row r="17" spans="1:39" ht="30.95" customHeight="1" x14ac:dyDescent="0.25">
      <c r="A17" s="1">
        <f>+A16+0.01</f>
        <v>3.01</v>
      </c>
      <c r="B17" s="2" t="s">
        <v>11</v>
      </c>
      <c r="C17" s="29">
        <v>0</v>
      </c>
      <c r="D17" s="29">
        <v>0</v>
      </c>
      <c r="E17" s="36">
        <v>74785161.969999999</v>
      </c>
      <c r="F17" s="29">
        <v>63651309.350000001</v>
      </c>
      <c r="G17" s="29">
        <v>166213952.56</v>
      </c>
      <c r="H17" s="42">
        <v>59669301.140000001</v>
      </c>
      <c r="I17" s="20"/>
      <c r="J17" s="12"/>
      <c r="K17" s="12"/>
      <c r="L17" s="12"/>
      <c r="M17" s="12"/>
      <c r="N17" s="12"/>
      <c r="O17" s="12"/>
      <c r="P17" s="12"/>
      <c r="Q17" s="12"/>
      <c r="R17" s="12"/>
      <c r="S17" s="12"/>
      <c r="T17" s="12"/>
      <c r="U17" s="12"/>
      <c r="V17" s="12"/>
      <c r="W17" s="12"/>
      <c r="X17" s="12"/>
      <c r="Y17" s="12"/>
      <c r="Z17" s="51"/>
      <c r="AA17" s="51"/>
      <c r="AB17" s="51"/>
      <c r="AC17" s="51"/>
      <c r="AD17" s="51"/>
      <c r="AE17" s="52"/>
      <c r="AF17" s="51"/>
      <c r="AG17" s="51"/>
      <c r="AH17" s="51"/>
      <c r="AI17" s="53"/>
      <c r="AJ17" s="53"/>
      <c r="AK17" s="53"/>
      <c r="AL17" s="12"/>
      <c r="AM17" s="38"/>
    </row>
    <row r="18" spans="1:39" ht="30.95" customHeight="1" x14ac:dyDescent="0.25">
      <c r="A18" s="1">
        <f>+A17+0.01</f>
        <v>3.0199999999999996</v>
      </c>
      <c r="B18" s="2" t="s">
        <v>12</v>
      </c>
      <c r="C18" s="37" t="s">
        <v>67</v>
      </c>
      <c r="D18" s="37" t="s">
        <v>67</v>
      </c>
      <c r="E18" s="37" t="s">
        <v>67</v>
      </c>
      <c r="F18" s="37" t="s">
        <v>67</v>
      </c>
      <c r="G18" s="37" t="s">
        <v>67</v>
      </c>
      <c r="H18" s="43" t="s">
        <v>67</v>
      </c>
      <c r="I18" s="20"/>
      <c r="J18" s="16"/>
      <c r="K18" s="12"/>
      <c r="L18" s="12"/>
      <c r="M18" s="12"/>
      <c r="N18" s="12"/>
      <c r="O18" s="12"/>
      <c r="P18" s="12"/>
      <c r="Q18" s="12"/>
      <c r="R18" s="12"/>
      <c r="S18" s="12"/>
      <c r="T18" s="12"/>
      <c r="U18" s="12"/>
      <c r="V18" s="12"/>
      <c r="W18" s="12"/>
      <c r="X18" s="12"/>
      <c r="Y18" s="12"/>
      <c r="Z18" s="53"/>
      <c r="AA18" s="53"/>
      <c r="AB18" s="53"/>
      <c r="AC18" s="53"/>
      <c r="AD18" s="53"/>
      <c r="AE18" s="53"/>
      <c r="AF18" s="53"/>
      <c r="AG18" s="53"/>
      <c r="AH18" s="53"/>
      <c r="AI18" s="53"/>
      <c r="AJ18" s="53"/>
      <c r="AK18" s="53"/>
      <c r="AL18" s="12"/>
      <c r="AM18" s="38"/>
    </row>
    <row r="19" spans="1:39" ht="30.95" customHeight="1" x14ac:dyDescent="0.25">
      <c r="A19" s="1">
        <f>+A18+0.01</f>
        <v>3.0299999999999994</v>
      </c>
      <c r="B19" s="2" t="s">
        <v>13</v>
      </c>
      <c r="C19" s="29">
        <v>0</v>
      </c>
      <c r="D19" s="29">
        <v>0</v>
      </c>
      <c r="E19" s="29">
        <v>72357412.700000003</v>
      </c>
      <c r="F19" s="29">
        <v>186605.11</v>
      </c>
      <c r="G19" s="29">
        <v>26310190.100000001</v>
      </c>
      <c r="H19" s="42">
        <v>33299414.079999998</v>
      </c>
      <c r="I19" s="20"/>
      <c r="J19" s="12"/>
      <c r="K19" s="12"/>
      <c r="L19" s="12"/>
      <c r="M19" s="12"/>
      <c r="N19" s="12"/>
      <c r="O19" s="12"/>
      <c r="P19" s="12"/>
      <c r="Q19" s="12"/>
      <c r="R19" s="12"/>
      <c r="S19" s="12"/>
      <c r="T19" s="12"/>
      <c r="U19" s="12"/>
      <c r="V19" s="12"/>
      <c r="W19" s="12"/>
      <c r="X19" s="12"/>
      <c r="Y19" s="12"/>
      <c r="Z19" s="51"/>
      <c r="AA19" s="51"/>
      <c r="AB19" s="51"/>
      <c r="AC19" s="51"/>
      <c r="AD19" s="51"/>
      <c r="AE19" s="52"/>
      <c r="AF19" s="51"/>
      <c r="AG19" s="51"/>
      <c r="AH19" s="51"/>
      <c r="AI19" s="53"/>
      <c r="AJ19" s="53"/>
      <c r="AK19" s="53"/>
      <c r="AL19" s="12"/>
      <c r="AM19" s="38"/>
    </row>
    <row r="20" spans="1:39" ht="36.75" customHeight="1" x14ac:dyDescent="0.25">
      <c r="A20" s="25">
        <v>4</v>
      </c>
      <c r="B20" s="25" t="s">
        <v>14</v>
      </c>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row>
    <row r="21" spans="1:39" ht="30.95" customHeight="1" x14ac:dyDescent="0.25">
      <c r="A21" s="1">
        <v>4.01</v>
      </c>
      <c r="B21" s="2" t="s">
        <v>15</v>
      </c>
      <c r="C21" s="11">
        <v>2</v>
      </c>
      <c r="D21" s="11">
        <v>1</v>
      </c>
      <c r="E21" s="11">
        <v>2</v>
      </c>
      <c r="F21" s="11">
        <v>2</v>
      </c>
      <c r="G21" s="3">
        <v>1</v>
      </c>
      <c r="H21" s="3">
        <v>1</v>
      </c>
      <c r="I21" s="3">
        <v>2</v>
      </c>
      <c r="J21" s="3">
        <v>1</v>
      </c>
      <c r="K21" s="3">
        <v>1</v>
      </c>
      <c r="L21" s="3">
        <v>2</v>
      </c>
      <c r="M21" s="3">
        <v>1</v>
      </c>
      <c r="N21" s="3">
        <v>1</v>
      </c>
      <c r="O21" s="3"/>
      <c r="P21" s="3"/>
      <c r="Q21" s="3"/>
      <c r="R21" s="3"/>
      <c r="S21" s="3"/>
      <c r="T21" s="3"/>
      <c r="U21" s="3"/>
      <c r="V21" s="3"/>
      <c r="W21" s="3"/>
      <c r="X21" s="3"/>
      <c r="Y21" s="3"/>
      <c r="Z21" s="3"/>
      <c r="AA21" s="3"/>
      <c r="AB21" s="3"/>
      <c r="AC21" s="3"/>
      <c r="AD21" s="3"/>
      <c r="AE21" s="3"/>
      <c r="AF21" s="3"/>
      <c r="AG21" s="3"/>
      <c r="AH21" s="3"/>
      <c r="AI21" s="3"/>
      <c r="AJ21" s="3"/>
      <c r="AK21" s="3"/>
      <c r="AL21" s="3"/>
      <c r="AM21" s="18">
        <f>SUM(C21:Z21)</f>
        <v>17</v>
      </c>
    </row>
    <row r="23" spans="1:39" x14ac:dyDescent="0.25">
      <c r="A23" s="24"/>
      <c r="B23" s="23"/>
      <c r="C23" s="23"/>
    </row>
  </sheetData>
  <mergeCells count="4">
    <mergeCell ref="A1:AM1"/>
    <mergeCell ref="A2:AM2"/>
    <mergeCell ref="A3:AM3"/>
    <mergeCell ref="AN9:AO9"/>
  </mergeCells>
  <pageMargins left="0.23622047244094491" right="0.23622047244094491" top="0.19685039370078741" bottom="0.19685039370078741" header="0.11811023622047245" footer="0.11811023622047245"/>
  <pageSetup scale="47"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Hoja2</vt:lpstr>
      <vt:lpstr>Hoja3</vt:lpstr>
      <vt:lpstr>1 Claudia</vt:lpstr>
      <vt:lpstr>2 Abi y Sergio</vt:lpstr>
      <vt:lpstr>'1 Claudia'!Área_de_impresión</vt:lpstr>
      <vt:lpstr>'2 Abi y Sergio'!Área_de_impresión</vt:lpstr>
      <vt:lpstr>'1 Claudia'!Títulos_a_imprimir</vt:lpstr>
      <vt:lpstr>'2 Abi y Sergio'!Títulos_a_imprimir</vt:lpstr>
    </vt:vector>
  </TitlesOfParts>
  <Company>Municipio de la Cd. de Monterrey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Maria Saucedo Molina</dc:creator>
  <cp:lastModifiedBy>Reyna Karem Dominguez Hernandez</cp:lastModifiedBy>
  <cp:lastPrinted>2016-12-13T23:55:32Z</cp:lastPrinted>
  <dcterms:created xsi:type="dcterms:W3CDTF">2013-01-10T16:37:33Z</dcterms:created>
  <dcterms:modified xsi:type="dcterms:W3CDTF">2022-01-11T18:24:32Z</dcterms:modified>
</cp:coreProperties>
</file>