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E:\PUBLICACIONES ITDIF\"/>
    </mc:Choice>
  </mc:AlternateContent>
  <bookViews>
    <workbookView xWindow="0" yWindow="0" windowWidth="28800" windowHeight="12180" tabRatio="736"/>
  </bookViews>
  <sheets>
    <sheet name="EADyOP 1-25" sheetId="30" r:id="rId1"/>
    <sheet name="EFE 12-24 MMC" sheetId="98" state="hidden" r:id="rId2"/>
    <sheet name="EFE 11-24 FINAL" sheetId="87" state="hidden" r:id="rId3"/>
    <sheet name="EFE 11-24-23" sheetId="97" state="hidden" r:id="rId4"/>
    <sheet name="TABLA 14-2" sheetId="84" state="hidden" r:id="rId5"/>
    <sheet name="3252 dic-24" sheetId="100" state="hidden" r:id="rId6"/>
    <sheet name="DEPURACIÓN" sheetId="96" state="hidden" r:id="rId7"/>
    <sheet name="CONC EGRESOS" sheetId="89" state="hidden" r:id="rId8"/>
    <sheet name="AJUSTE PROV" sheetId="91" state="hidden" r:id="rId9"/>
  </sheets>
  <externalReferences>
    <externalReference r:id="rId10"/>
  </externalReferences>
  <definedNames>
    <definedName name="_xlnm._FilterDatabase" localSheetId="5" hidden="1">'3252 dic-24'!$A$5:$P$1260</definedName>
    <definedName name="_xlnm._FilterDatabase" localSheetId="7" hidden="1">'CONC EGRESOS'!$A$7:$M$53</definedName>
    <definedName name="_xlnm.Print_Area" localSheetId="0">'EADyOP 1-25'!$B$2:$J$47</definedName>
    <definedName name="x" localSheetId="2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84" l="1"/>
  <c r="D37" i="84"/>
  <c r="D32" i="84" l="1"/>
  <c r="D38" i="84"/>
  <c r="O4" i="100" l="1"/>
  <c r="N4" i="100"/>
  <c r="E28" i="84"/>
  <c r="E26" i="84"/>
  <c r="E15" i="84"/>
  <c r="D33" i="84" l="1"/>
  <c r="E40" i="84"/>
  <c r="P4" i="100"/>
  <c r="K23" i="98"/>
  <c r="S25" i="98"/>
  <c r="R25" i="98"/>
  <c r="Q25" i="98"/>
  <c r="J65" i="98"/>
  <c r="O1261" i="100"/>
  <c r="O1260" i="100"/>
  <c r="O1253" i="100" l="1"/>
  <c r="N1253" i="100"/>
  <c r="K170" i="91"/>
  <c r="D167" i="91"/>
  <c r="C167" i="91"/>
  <c r="E167" i="91" s="1"/>
  <c r="K163" i="91"/>
  <c r="L162" i="91"/>
  <c r="K162" i="91"/>
  <c r="N162" i="91" s="1"/>
  <c r="N161" i="91"/>
  <c r="K171" i="91" s="1"/>
  <c r="L161" i="91"/>
  <c r="K161" i="91"/>
  <c r="L160" i="91"/>
  <c r="N160" i="91" s="1"/>
  <c r="K160" i="91"/>
  <c r="L159" i="91"/>
  <c r="N159" i="91" s="1"/>
  <c r="K159" i="91"/>
  <c r="L158" i="91"/>
  <c r="N158" i="91" s="1"/>
  <c r="K158" i="91"/>
  <c r="L157" i="91"/>
  <c r="N157" i="91" s="1"/>
  <c r="K157" i="91"/>
  <c r="N156" i="91"/>
  <c r="L156" i="91"/>
  <c r="K156" i="91"/>
  <c r="L155" i="91"/>
  <c r="N155" i="91" s="1"/>
  <c r="K155" i="91"/>
  <c r="K164" i="91" s="1"/>
  <c r="D152" i="91"/>
  <c r="C152" i="91"/>
  <c r="E152" i="91" s="1"/>
  <c r="D151" i="91"/>
  <c r="D137" i="91"/>
  <c r="C137" i="91"/>
  <c r="E137" i="91" s="1"/>
  <c r="C121" i="91"/>
  <c r="D120" i="91"/>
  <c r="D121" i="91" s="1"/>
  <c r="D106" i="91"/>
  <c r="C106" i="91"/>
  <c r="D91" i="91"/>
  <c r="C91" i="91"/>
  <c r="D76" i="91"/>
  <c r="C76" i="91"/>
  <c r="D48" i="91"/>
  <c r="C48" i="91"/>
  <c r="D47" i="91"/>
  <c r="D36" i="91"/>
  <c r="C36" i="91"/>
  <c r="E36" i="91" s="1"/>
  <c r="D24" i="91"/>
  <c r="C24" i="91"/>
  <c r="E24" i="91" s="1"/>
  <c r="C23" i="91"/>
  <c r="C12" i="91"/>
  <c r="D11" i="91"/>
  <c r="L163" i="91" s="1"/>
  <c r="P1253" i="100" l="1"/>
  <c r="E12" i="91"/>
  <c r="E121" i="91"/>
  <c r="O159" i="91"/>
  <c r="N163" i="91"/>
  <c r="K175" i="91"/>
  <c r="L164" i="91"/>
  <c r="M164" i="91" s="1"/>
  <c r="D12" i="91"/>
  <c r="D171" i="91" s="1"/>
  <c r="K167" i="91"/>
  <c r="L167" i="91"/>
  <c r="M167" i="91" s="1"/>
  <c r="L172" i="91" s="1"/>
  <c r="L175" i="91" s="1"/>
  <c r="E48" i="91"/>
  <c r="C171" i="91"/>
  <c r="D172" i="91" l="1"/>
  <c r="G97" i="96" l="1"/>
  <c r="K77" i="98"/>
  <c r="K76" i="98"/>
  <c r="J75" i="98"/>
  <c r="E42" i="98" s="1"/>
  <c r="K75" i="98"/>
  <c r="E45" i="98"/>
  <c r="E44" i="98"/>
  <c r="E34" i="98"/>
  <c r="E28" i="98"/>
  <c r="E27" i="98"/>
  <c r="E26" i="98"/>
  <c r="E25" i="98"/>
  <c r="E24" i="98"/>
  <c r="E22" i="98"/>
  <c r="E21" i="98"/>
  <c r="K36" i="98" l="1"/>
  <c r="E20" i="98"/>
  <c r="K37" i="98"/>
  <c r="K35" i="98" l="1"/>
  <c r="K46" i="98" l="1"/>
  <c r="J49" i="98"/>
  <c r="K49" i="98"/>
  <c r="J48" i="98"/>
  <c r="J67" i="98" l="1"/>
  <c r="J50" i="98"/>
  <c r="J63" i="98" l="1"/>
  <c r="J61" i="98"/>
  <c r="J60" i="98"/>
  <c r="K59" i="98"/>
  <c r="K64" i="98"/>
  <c r="J69" i="98" l="1"/>
  <c r="K68" i="98"/>
  <c r="K69" i="98"/>
  <c r="F68" i="98" l="1"/>
  <c r="E65" i="98"/>
  <c r="E64" i="98"/>
  <c r="E59" i="98"/>
  <c r="K70" i="98"/>
  <c r="F55" i="98"/>
  <c r="M54" i="98"/>
  <c r="K53" i="98"/>
  <c r="J53" i="98"/>
  <c r="F51" i="98"/>
  <c r="F49" i="98" s="1"/>
  <c r="F60" i="98" s="1"/>
  <c r="F43" i="98"/>
  <c r="F39" i="98"/>
  <c r="G33" i="98"/>
  <c r="E33" i="98"/>
  <c r="E32" i="98"/>
  <c r="E31" i="98"/>
  <c r="P29" i="98"/>
  <c r="E30" i="98"/>
  <c r="P28" i="98"/>
  <c r="E29" i="98"/>
  <c r="E23" i="98"/>
  <c r="F19" i="98"/>
  <c r="E17" i="98"/>
  <c r="G16" i="98"/>
  <c r="E16" i="98"/>
  <c r="E15" i="98"/>
  <c r="E14" i="98"/>
  <c r="E13" i="98"/>
  <c r="E12" i="98"/>
  <c r="E11" i="98"/>
  <c r="E10" i="98"/>
  <c r="E9" i="98"/>
  <c r="F8" i="98"/>
  <c r="E36" i="84"/>
  <c r="E39" i="84" s="1"/>
  <c r="E41" i="84" s="1"/>
  <c r="D22" i="84"/>
  <c r="D21" i="84"/>
  <c r="D20" i="84"/>
  <c r="D19" i="84"/>
  <c r="D18" i="84"/>
  <c r="D17" i="84"/>
  <c r="D16" i="84"/>
  <c r="E9" i="84"/>
  <c r="E8" i="84"/>
  <c r="D7" i="84"/>
  <c r="D6" i="84"/>
  <c r="D5" i="84"/>
  <c r="D4" i="84"/>
  <c r="C398" i="89"/>
  <c r="F403" i="89"/>
  <c r="F402" i="89"/>
  <c r="F399" i="89"/>
  <c r="F392" i="89"/>
  <c r="C392" i="89"/>
  <c r="J392" i="89" s="1"/>
  <c r="F391" i="89"/>
  <c r="C391" i="89"/>
  <c r="J391" i="89" s="1"/>
  <c r="F390" i="89"/>
  <c r="C390" i="89"/>
  <c r="J390" i="89" s="1"/>
  <c r="F389" i="89"/>
  <c r="C389" i="89"/>
  <c r="J389" i="89" s="1"/>
  <c r="F385" i="89"/>
  <c r="C385" i="89"/>
  <c r="F384" i="89"/>
  <c r="C384" i="89"/>
  <c r="F383" i="89"/>
  <c r="C383" i="89"/>
  <c r="F382" i="89"/>
  <c r="C382" i="89"/>
  <c r="F381" i="89"/>
  <c r="C381" i="89"/>
  <c r="F378" i="89"/>
  <c r="C378" i="89"/>
  <c r="F377" i="89"/>
  <c r="C377" i="89"/>
  <c r="F376" i="89"/>
  <c r="C376" i="89"/>
  <c r="F375" i="89"/>
  <c r="C375" i="89"/>
  <c r="J374" i="89"/>
  <c r="J373" i="89"/>
  <c r="F371" i="89"/>
  <c r="C371" i="89"/>
  <c r="J371" i="89" s="1"/>
  <c r="F370" i="89"/>
  <c r="C370" i="89"/>
  <c r="J369" i="89"/>
  <c r="F367" i="89"/>
  <c r="F368" i="89" s="1"/>
  <c r="F410" i="89" s="1"/>
  <c r="C367" i="89"/>
  <c r="C368" i="89" s="1"/>
  <c r="J368" i="89" s="1"/>
  <c r="J366" i="89"/>
  <c r="F364" i="89"/>
  <c r="C364" i="89"/>
  <c r="F363" i="89"/>
  <c r="C363" i="89"/>
  <c r="J363" i="89" s="1"/>
  <c r="F362" i="89"/>
  <c r="C362" i="89"/>
  <c r="J362" i="89" s="1"/>
  <c r="F361" i="89"/>
  <c r="C361" i="89"/>
  <c r="J361" i="89" s="1"/>
  <c r="F360" i="89"/>
  <c r="C360" i="89"/>
  <c r="F359" i="89"/>
  <c r="C359" i="89"/>
  <c r="J359" i="89" s="1"/>
  <c r="F358" i="89"/>
  <c r="C358" i="89"/>
  <c r="J358" i="89" s="1"/>
  <c r="F357" i="89"/>
  <c r="C357" i="89"/>
  <c r="J357" i="89" s="1"/>
  <c r="F356" i="89"/>
  <c r="C356" i="89"/>
  <c r="F355" i="89"/>
  <c r="C355" i="89"/>
  <c r="J355" i="89" s="1"/>
  <c r="F354" i="89"/>
  <c r="C354" i="89"/>
  <c r="J354" i="89" s="1"/>
  <c r="F353" i="89"/>
  <c r="C353" i="89"/>
  <c r="J353" i="89" s="1"/>
  <c r="F352" i="89"/>
  <c r="C352" i="89"/>
  <c r="J351" i="89"/>
  <c r="J350" i="89"/>
  <c r="F348" i="89"/>
  <c r="C348" i="89"/>
  <c r="J348" i="89" s="1"/>
  <c r="F347" i="89"/>
  <c r="C347" i="89"/>
  <c r="J347" i="89" s="1"/>
  <c r="J346" i="89"/>
  <c r="F344" i="89"/>
  <c r="C344" i="89"/>
  <c r="C343" i="89"/>
  <c r="C342" i="89"/>
  <c r="C341" i="89"/>
  <c r="F340" i="89"/>
  <c r="C340" i="89"/>
  <c r="C339" i="89"/>
  <c r="F338" i="89"/>
  <c r="C338" i="89"/>
  <c r="F337" i="89"/>
  <c r="C337" i="89"/>
  <c r="F336" i="89"/>
  <c r="C336" i="89"/>
  <c r="C335" i="89"/>
  <c r="F334" i="89"/>
  <c r="C334" i="89"/>
  <c r="F333" i="89"/>
  <c r="C333" i="89"/>
  <c r="F332" i="89"/>
  <c r="C332" i="89"/>
  <c r="F331" i="89"/>
  <c r="C331" i="89"/>
  <c r="F330" i="89"/>
  <c r="C330" i="89"/>
  <c r="C329" i="89"/>
  <c r="F328" i="89"/>
  <c r="C328" i="89"/>
  <c r="C327" i="89"/>
  <c r="C326" i="89"/>
  <c r="F325" i="89"/>
  <c r="C325" i="89"/>
  <c r="C324" i="89"/>
  <c r="C323" i="89"/>
  <c r="C322" i="89"/>
  <c r="C321" i="89"/>
  <c r="C320" i="89"/>
  <c r="F319" i="89"/>
  <c r="C319" i="89"/>
  <c r="J319" i="89" s="1"/>
  <c r="F318" i="89"/>
  <c r="C318" i="89"/>
  <c r="J318" i="89" s="1"/>
  <c r="J317" i="89"/>
  <c r="J316" i="89"/>
  <c r="F314" i="89"/>
  <c r="C314" i="89"/>
  <c r="J314" i="89" s="1"/>
  <c r="F313" i="89"/>
  <c r="C313" i="89"/>
  <c r="J313" i="89" s="1"/>
  <c r="F312" i="89"/>
  <c r="C312" i="89"/>
  <c r="J312" i="89" s="1"/>
  <c r="J311" i="89"/>
  <c r="J310" i="89"/>
  <c r="F308" i="89"/>
  <c r="C308" i="89"/>
  <c r="J308" i="89" s="1"/>
  <c r="F307" i="89"/>
  <c r="C307" i="89"/>
  <c r="J307" i="89" s="1"/>
  <c r="F306" i="89"/>
  <c r="C306" i="89"/>
  <c r="J306" i="89" s="1"/>
  <c r="F305" i="89"/>
  <c r="C305" i="89"/>
  <c r="J305" i="89" s="1"/>
  <c r="F304" i="89"/>
  <c r="C304" i="89"/>
  <c r="J304" i="89" s="1"/>
  <c r="F303" i="89"/>
  <c r="C303" i="89"/>
  <c r="J303" i="89" s="1"/>
  <c r="F302" i="89"/>
  <c r="C302" i="89"/>
  <c r="J302" i="89" s="1"/>
  <c r="F301" i="89"/>
  <c r="C301" i="89"/>
  <c r="F300" i="89"/>
  <c r="C300" i="89"/>
  <c r="J300" i="89" s="1"/>
  <c r="F299" i="89"/>
  <c r="C299" i="89"/>
  <c r="J299" i="89" s="1"/>
  <c r="J298" i="89"/>
  <c r="F298" i="89"/>
  <c r="C298" i="89"/>
  <c r="F297" i="89"/>
  <c r="C297" i="89"/>
  <c r="J297" i="89" s="1"/>
  <c r="F296" i="89"/>
  <c r="C296" i="89"/>
  <c r="J296" i="89" s="1"/>
  <c r="F295" i="89"/>
  <c r="C295" i="89"/>
  <c r="J295" i="89" s="1"/>
  <c r="F294" i="89"/>
  <c r="C294" i="89"/>
  <c r="J294" i="89" s="1"/>
  <c r="F293" i="89"/>
  <c r="C293" i="89"/>
  <c r="F292" i="89"/>
  <c r="C292" i="89"/>
  <c r="J292" i="89" s="1"/>
  <c r="F291" i="89"/>
  <c r="C291" i="89"/>
  <c r="J291" i="89" s="1"/>
  <c r="F290" i="89"/>
  <c r="C290" i="89"/>
  <c r="J290" i="89" s="1"/>
  <c r="F289" i="89"/>
  <c r="C289" i="89"/>
  <c r="J289" i="89" s="1"/>
  <c r="J288" i="89"/>
  <c r="J287" i="89"/>
  <c r="F285" i="89"/>
  <c r="C285" i="89"/>
  <c r="J285" i="89" s="1"/>
  <c r="F284" i="89"/>
  <c r="C284" i="89"/>
  <c r="J284" i="89" s="1"/>
  <c r="F283" i="89"/>
  <c r="C283" i="89"/>
  <c r="J283" i="89" s="1"/>
  <c r="F282" i="89"/>
  <c r="C282" i="89"/>
  <c r="J282" i="89" s="1"/>
  <c r="F281" i="89"/>
  <c r="C281" i="89"/>
  <c r="J281" i="89" s="1"/>
  <c r="F280" i="89"/>
  <c r="C280" i="89"/>
  <c r="J280" i="89" s="1"/>
  <c r="F279" i="89"/>
  <c r="C279" i="89"/>
  <c r="J279" i="89" s="1"/>
  <c r="F278" i="89"/>
  <c r="C278" i="89"/>
  <c r="J278" i="89" s="1"/>
  <c r="F277" i="89"/>
  <c r="C277" i="89"/>
  <c r="J277" i="89" s="1"/>
  <c r="F276" i="89"/>
  <c r="C276" i="89"/>
  <c r="J276" i="89" s="1"/>
  <c r="F275" i="89"/>
  <c r="C275" i="89"/>
  <c r="J275" i="89" s="1"/>
  <c r="F274" i="89"/>
  <c r="C274" i="89"/>
  <c r="J273" i="89"/>
  <c r="J272" i="89"/>
  <c r="F270" i="89"/>
  <c r="F271" i="89" s="1"/>
  <c r="C270" i="89"/>
  <c r="J270" i="89" s="1"/>
  <c r="J269" i="89"/>
  <c r="F267" i="89"/>
  <c r="C267" i="89"/>
  <c r="J267" i="89" s="1"/>
  <c r="F266" i="89"/>
  <c r="C266" i="89"/>
  <c r="J266" i="89" s="1"/>
  <c r="F265" i="89"/>
  <c r="C265" i="89"/>
  <c r="J265" i="89" s="1"/>
  <c r="J264" i="89"/>
  <c r="J263" i="89"/>
  <c r="F261" i="89"/>
  <c r="C261" i="89"/>
  <c r="J261" i="89" s="1"/>
  <c r="F260" i="89"/>
  <c r="C260" i="89"/>
  <c r="J260" i="89" s="1"/>
  <c r="F259" i="89"/>
  <c r="C259" i="89"/>
  <c r="J259" i="89" s="1"/>
  <c r="F258" i="89"/>
  <c r="C258" i="89"/>
  <c r="J258" i="89" s="1"/>
  <c r="F257" i="89"/>
  <c r="C257" i="89"/>
  <c r="J257" i="89" s="1"/>
  <c r="F256" i="89"/>
  <c r="C256" i="89"/>
  <c r="J256" i="89" s="1"/>
  <c r="F255" i="89"/>
  <c r="C255" i="89"/>
  <c r="J255" i="89" s="1"/>
  <c r="F254" i="89"/>
  <c r="C254" i="89"/>
  <c r="J254" i="89" s="1"/>
  <c r="F253" i="89"/>
  <c r="C253" i="89"/>
  <c r="J253" i="89" s="1"/>
  <c r="F252" i="89"/>
  <c r="C252" i="89"/>
  <c r="J252" i="89" s="1"/>
  <c r="F251" i="89"/>
  <c r="C251" i="89"/>
  <c r="J251" i="89" s="1"/>
  <c r="F250" i="89"/>
  <c r="C250" i="89"/>
  <c r="J250" i="89" s="1"/>
  <c r="F249" i="89"/>
  <c r="C249" i="89"/>
  <c r="J249" i="89" s="1"/>
  <c r="F248" i="89"/>
  <c r="C248" i="89"/>
  <c r="J248" i="89" s="1"/>
  <c r="F247" i="89"/>
  <c r="C247" i="89"/>
  <c r="J247" i="89" s="1"/>
  <c r="F246" i="89"/>
  <c r="C246" i="89"/>
  <c r="J246" i="89" s="1"/>
  <c r="F245" i="89"/>
  <c r="C245" i="89"/>
  <c r="J245" i="89" s="1"/>
  <c r="F244" i="89"/>
  <c r="C244" i="89"/>
  <c r="J244" i="89" s="1"/>
  <c r="F243" i="89"/>
  <c r="C243" i="89"/>
  <c r="J243" i="89" s="1"/>
  <c r="F242" i="89"/>
  <c r="C242" i="89"/>
  <c r="J242" i="89" s="1"/>
  <c r="F241" i="89"/>
  <c r="C241" i="89"/>
  <c r="J241" i="89" s="1"/>
  <c r="F240" i="89"/>
  <c r="C240" i="89"/>
  <c r="J240" i="89" s="1"/>
  <c r="F239" i="89"/>
  <c r="C239" i="89"/>
  <c r="J239" i="89" s="1"/>
  <c r="F238" i="89"/>
  <c r="C238" i="89"/>
  <c r="J238" i="89" s="1"/>
  <c r="F237" i="89"/>
  <c r="C237" i="89"/>
  <c r="J237" i="89" s="1"/>
  <c r="F236" i="89"/>
  <c r="C236" i="89"/>
  <c r="J236" i="89" s="1"/>
  <c r="F235" i="89"/>
  <c r="C235" i="89"/>
  <c r="J235" i="89" s="1"/>
  <c r="F234" i="89"/>
  <c r="C234" i="89"/>
  <c r="J234" i="89" s="1"/>
  <c r="F233" i="89"/>
  <c r="C233" i="89"/>
  <c r="J233" i="89" s="1"/>
  <c r="F232" i="89"/>
  <c r="C232" i="89"/>
  <c r="J232" i="89" s="1"/>
  <c r="F231" i="89"/>
  <c r="C231" i="89"/>
  <c r="J231" i="89" s="1"/>
  <c r="F230" i="89"/>
  <c r="C230" i="89"/>
  <c r="J230" i="89" s="1"/>
  <c r="F229" i="89"/>
  <c r="C229" i="89"/>
  <c r="J229" i="89" s="1"/>
  <c r="F228" i="89"/>
  <c r="C228" i="89"/>
  <c r="J228" i="89" s="1"/>
  <c r="F227" i="89"/>
  <c r="C227" i="89"/>
  <c r="J227" i="89" s="1"/>
  <c r="F226" i="89"/>
  <c r="C226" i="89"/>
  <c r="J226" i="89" s="1"/>
  <c r="F225" i="89"/>
  <c r="C225" i="89"/>
  <c r="J225" i="89" s="1"/>
  <c r="F224" i="89"/>
  <c r="C224" i="89"/>
  <c r="J224" i="89" s="1"/>
  <c r="F223" i="89"/>
  <c r="C223" i="89"/>
  <c r="J223" i="89" s="1"/>
  <c r="F222" i="89"/>
  <c r="C222" i="89"/>
  <c r="J222" i="89" s="1"/>
  <c r="F221" i="89"/>
  <c r="C221" i="89"/>
  <c r="J221" i="89" s="1"/>
  <c r="F220" i="89"/>
  <c r="C220" i="89"/>
  <c r="J220" i="89" s="1"/>
  <c r="F219" i="89"/>
  <c r="C219" i="89"/>
  <c r="J219" i="89" s="1"/>
  <c r="F218" i="89"/>
  <c r="C218" i="89"/>
  <c r="J218" i="89" s="1"/>
  <c r="F217" i="89"/>
  <c r="C217" i="89"/>
  <c r="F216" i="89"/>
  <c r="C216" i="89"/>
  <c r="J216" i="89" s="1"/>
  <c r="F215" i="89"/>
  <c r="C215" i="89"/>
  <c r="J215" i="89" s="1"/>
  <c r="F214" i="89"/>
  <c r="C214" i="89"/>
  <c r="J214" i="89" s="1"/>
  <c r="F213" i="89"/>
  <c r="C213" i="89"/>
  <c r="F212" i="89"/>
  <c r="C212" i="89"/>
  <c r="J212" i="89" s="1"/>
  <c r="F211" i="89"/>
  <c r="C211" i="89"/>
  <c r="J211" i="89" s="1"/>
  <c r="F210" i="89"/>
  <c r="C210" i="89"/>
  <c r="J210" i="89" s="1"/>
  <c r="F209" i="89"/>
  <c r="C209" i="89"/>
  <c r="F208" i="89"/>
  <c r="C208" i="89"/>
  <c r="J208" i="89" s="1"/>
  <c r="F207" i="89"/>
  <c r="C207" i="89"/>
  <c r="J207" i="89" s="1"/>
  <c r="F206" i="89"/>
  <c r="C206" i="89"/>
  <c r="F205" i="89"/>
  <c r="C205" i="89"/>
  <c r="F204" i="89"/>
  <c r="C204" i="89"/>
  <c r="J204" i="89" s="1"/>
  <c r="F203" i="89"/>
  <c r="C203" i="89"/>
  <c r="J203" i="89" s="1"/>
  <c r="F202" i="89"/>
  <c r="C202" i="89"/>
  <c r="F201" i="89"/>
  <c r="C201" i="89"/>
  <c r="F200" i="89"/>
  <c r="C200" i="89"/>
  <c r="J200" i="89" s="1"/>
  <c r="F199" i="89"/>
  <c r="C199" i="89"/>
  <c r="J199" i="89" s="1"/>
  <c r="F198" i="89"/>
  <c r="C198" i="89"/>
  <c r="F197" i="89"/>
  <c r="C197" i="89"/>
  <c r="F196" i="89"/>
  <c r="C196" i="89"/>
  <c r="J196" i="89" s="1"/>
  <c r="F195" i="89"/>
  <c r="C195" i="89"/>
  <c r="J195" i="89" s="1"/>
  <c r="F194" i="89"/>
  <c r="C194" i="89"/>
  <c r="F193" i="89"/>
  <c r="C193" i="89"/>
  <c r="F192" i="89"/>
  <c r="C192" i="89"/>
  <c r="J192" i="89" s="1"/>
  <c r="F191" i="89"/>
  <c r="C191" i="89"/>
  <c r="J191" i="89" s="1"/>
  <c r="F190" i="89"/>
  <c r="C190" i="89"/>
  <c r="F189" i="89"/>
  <c r="C189" i="89"/>
  <c r="F188" i="89"/>
  <c r="C188" i="89"/>
  <c r="J188" i="89" s="1"/>
  <c r="F187" i="89"/>
  <c r="C187" i="89"/>
  <c r="J187" i="89" s="1"/>
  <c r="F186" i="89"/>
  <c r="C186" i="89"/>
  <c r="J186" i="89" s="1"/>
  <c r="F185" i="89"/>
  <c r="C185" i="89"/>
  <c r="J185" i="89" s="1"/>
  <c r="F184" i="89"/>
  <c r="C184" i="89"/>
  <c r="J184" i="89" s="1"/>
  <c r="F183" i="89"/>
  <c r="C183" i="89"/>
  <c r="J183" i="89" s="1"/>
  <c r="F182" i="89"/>
  <c r="C182" i="89"/>
  <c r="J182" i="89" s="1"/>
  <c r="F181" i="89"/>
  <c r="C181" i="89"/>
  <c r="J181" i="89" s="1"/>
  <c r="F180" i="89"/>
  <c r="C180" i="89"/>
  <c r="J180" i="89" s="1"/>
  <c r="F179" i="89"/>
  <c r="C179" i="89"/>
  <c r="J179" i="89" s="1"/>
  <c r="F178" i="89"/>
  <c r="C178" i="89"/>
  <c r="J178" i="89" s="1"/>
  <c r="F177" i="89"/>
  <c r="C177" i="89"/>
  <c r="J177" i="89" s="1"/>
  <c r="F176" i="89"/>
  <c r="C176" i="89"/>
  <c r="J176" i="89" s="1"/>
  <c r="F175" i="89"/>
  <c r="C175" i="89"/>
  <c r="J175" i="89" s="1"/>
  <c r="F174" i="89"/>
  <c r="C174" i="89"/>
  <c r="J174" i="89" s="1"/>
  <c r="F173" i="89"/>
  <c r="C173" i="89"/>
  <c r="J173" i="89" s="1"/>
  <c r="F172" i="89"/>
  <c r="C172" i="89"/>
  <c r="J172" i="89" s="1"/>
  <c r="F171" i="89"/>
  <c r="C171" i="89"/>
  <c r="J171" i="89" s="1"/>
  <c r="F170" i="89"/>
  <c r="C170" i="89"/>
  <c r="J170" i="89" s="1"/>
  <c r="F169" i="89"/>
  <c r="C169" i="89"/>
  <c r="J169" i="89" s="1"/>
  <c r="F168" i="89"/>
  <c r="C168" i="89"/>
  <c r="J168" i="89" s="1"/>
  <c r="F167" i="89"/>
  <c r="C167" i="89"/>
  <c r="J167" i="89" s="1"/>
  <c r="F166" i="89"/>
  <c r="C166" i="89"/>
  <c r="J166" i="89" s="1"/>
  <c r="F165" i="89"/>
  <c r="C165" i="89"/>
  <c r="J165" i="89" s="1"/>
  <c r="F164" i="89"/>
  <c r="C164" i="89"/>
  <c r="J164" i="89" s="1"/>
  <c r="F163" i="89"/>
  <c r="C163" i="89"/>
  <c r="J163" i="89" s="1"/>
  <c r="F162" i="89"/>
  <c r="C162" i="89"/>
  <c r="J162" i="89" s="1"/>
  <c r="F161" i="89"/>
  <c r="C161" i="89"/>
  <c r="J161" i="89" s="1"/>
  <c r="F160" i="89"/>
  <c r="C160" i="89"/>
  <c r="J160" i="89" s="1"/>
  <c r="F159" i="89"/>
  <c r="C159" i="89"/>
  <c r="J159" i="89" s="1"/>
  <c r="F158" i="89"/>
  <c r="C158" i="89"/>
  <c r="J158" i="89" s="1"/>
  <c r="F157" i="89"/>
  <c r="C157" i="89"/>
  <c r="J157" i="89" s="1"/>
  <c r="F156" i="89"/>
  <c r="C156" i="89"/>
  <c r="J156" i="89" s="1"/>
  <c r="F155" i="89"/>
  <c r="C155" i="89"/>
  <c r="J155" i="89" s="1"/>
  <c r="F154" i="89"/>
  <c r="C154" i="89"/>
  <c r="J154" i="89" s="1"/>
  <c r="F153" i="89"/>
  <c r="C153" i="89"/>
  <c r="J153" i="89" s="1"/>
  <c r="F152" i="89"/>
  <c r="C152" i="89"/>
  <c r="J152" i="89" s="1"/>
  <c r="F151" i="89"/>
  <c r="C151" i="89"/>
  <c r="J151" i="89" s="1"/>
  <c r="F150" i="89"/>
  <c r="C150" i="89"/>
  <c r="J150" i="89" s="1"/>
  <c r="F149" i="89"/>
  <c r="C149" i="89"/>
  <c r="J149" i="89" s="1"/>
  <c r="F148" i="89"/>
  <c r="C148" i="89"/>
  <c r="J148" i="89" s="1"/>
  <c r="J147" i="89"/>
  <c r="J146" i="89"/>
  <c r="F144" i="89"/>
  <c r="C144" i="89"/>
  <c r="J144" i="89" s="1"/>
  <c r="F143" i="89"/>
  <c r="C143" i="89"/>
  <c r="F142" i="89"/>
  <c r="C142" i="89"/>
  <c r="F141" i="89"/>
  <c r="C141" i="89"/>
  <c r="F140" i="89"/>
  <c r="C140" i="89"/>
  <c r="J140" i="89" s="1"/>
  <c r="F139" i="89"/>
  <c r="C139" i="89"/>
  <c r="F138" i="89"/>
  <c r="C138" i="89"/>
  <c r="F137" i="89"/>
  <c r="C137" i="89"/>
  <c r="J137" i="89" s="1"/>
  <c r="F136" i="89"/>
  <c r="C136" i="89"/>
  <c r="J136" i="89" s="1"/>
  <c r="F135" i="89"/>
  <c r="C135" i="89"/>
  <c r="F134" i="89"/>
  <c r="C134" i="89"/>
  <c r="F133" i="89"/>
  <c r="C133" i="89"/>
  <c r="F132" i="89"/>
  <c r="C132" i="89"/>
  <c r="J132" i="89" s="1"/>
  <c r="F131" i="89"/>
  <c r="C131" i="89"/>
  <c r="F130" i="89"/>
  <c r="C130" i="89"/>
  <c r="J130" i="89" s="1"/>
  <c r="F129" i="89"/>
  <c r="C129" i="89"/>
  <c r="J129" i="89" s="1"/>
  <c r="F128" i="89"/>
  <c r="C128" i="89"/>
  <c r="J128" i="89" s="1"/>
  <c r="F127" i="89"/>
  <c r="C127" i="89"/>
  <c r="F126" i="89"/>
  <c r="C126" i="89"/>
  <c r="J126" i="89" s="1"/>
  <c r="F125" i="89"/>
  <c r="C125" i="89"/>
  <c r="F124" i="89"/>
  <c r="C124" i="89"/>
  <c r="J124" i="89" s="1"/>
  <c r="F123" i="89"/>
  <c r="C123" i="89"/>
  <c r="F122" i="89"/>
  <c r="C122" i="89"/>
  <c r="J122" i="89" s="1"/>
  <c r="F121" i="89"/>
  <c r="C121" i="89"/>
  <c r="J121" i="89" s="1"/>
  <c r="F120" i="89"/>
  <c r="C120" i="89"/>
  <c r="J120" i="89" s="1"/>
  <c r="F119" i="89"/>
  <c r="C119" i="89"/>
  <c r="F118" i="89"/>
  <c r="C118" i="89"/>
  <c r="J118" i="89" s="1"/>
  <c r="F117" i="89"/>
  <c r="C117" i="89"/>
  <c r="F116" i="89"/>
  <c r="C116" i="89"/>
  <c r="J116" i="89" s="1"/>
  <c r="F115" i="89"/>
  <c r="C115" i="89"/>
  <c r="F114" i="89"/>
  <c r="C114" i="89"/>
  <c r="J114" i="89" s="1"/>
  <c r="F113" i="89"/>
  <c r="C113" i="89"/>
  <c r="J113" i="89" s="1"/>
  <c r="F112" i="89"/>
  <c r="C112" i="89"/>
  <c r="J112" i="89" s="1"/>
  <c r="F111" i="89"/>
  <c r="C111" i="89"/>
  <c r="F110" i="89"/>
  <c r="C110" i="89"/>
  <c r="J110" i="89" s="1"/>
  <c r="F109" i="89"/>
  <c r="C109" i="89"/>
  <c r="F108" i="89"/>
  <c r="C108" i="89"/>
  <c r="J108" i="89" s="1"/>
  <c r="F107" i="89"/>
  <c r="C107" i="89"/>
  <c r="F106" i="89"/>
  <c r="C106" i="89"/>
  <c r="J106" i="89" s="1"/>
  <c r="F105" i="89"/>
  <c r="C105" i="89"/>
  <c r="J105" i="89" s="1"/>
  <c r="F104" i="89"/>
  <c r="C104" i="89"/>
  <c r="J104" i="89" s="1"/>
  <c r="F103" i="89"/>
  <c r="C103" i="89"/>
  <c r="F102" i="89"/>
  <c r="C102" i="89"/>
  <c r="J102" i="89" s="1"/>
  <c r="F101" i="89"/>
  <c r="C101" i="89"/>
  <c r="F100" i="89"/>
  <c r="C100" i="89"/>
  <c r="J100" i="89" s="1"/>
  <c r="F99" i="89"/>
  <c r="C99" i="89"/>
  <c r="F98" i="89"/>
  <c r="C98" i="89"/>
  <c r="J98" i="89" s="1"/>
  <c r="F97" i="89"/>
  <c r="C97" i="89"/>
  <c r="J97" i="89" s="1"/>
  <c r="F96" i="89"/>
  <c r="C96" i="89"/>
  <c r="J96" i="89" s="1"/>
  <c r="F95" i="89"/>
  <c r="C95" i="89"/>
  <c r="F94" i="89"/>
  <c r="C94" i="89"/>
  <c r="J94" i="89" s="1"/>
  <c r="F93" i="89"/>
  <c r="C93" i="89"/>
  <c r="F92" i="89"/>
  <c r="C92" i="89"/>
  <c r="J92" i="89" s="1"/>
  <c r="F91" i="89"/>
  <c r="C91" i="89"/>
  <c r="F90" i="89"/>
  <c r="C90" i="89"/>
  <c r="J90" i="89" s="1"/>
  <c r="F89" i="89"/>
  <c r="C89" i="89"/>
  <c r="J89" i="89" s="1"/>
  <c r="F88" i="89"/>
  <c r="C88" i="89"/>
  <c r="J88" i="89" s="1"/>
  <c r="F87" i="89"/>
  <c r="C87" i="89"/>
  <c r="F86" i="89"/>
  <c r="C86" i="89"/>
  <c r="J86" i="89" s="1"/>
  <c r="F85" i="89"/>
  <c r="C85" i="89"/>
  <c r="F84" i="89"/>
  <c r="C84" i="89"/>
  <c r="J84" i="89" s="1"/>
  <c r="F83" i="89"/>
  <c r="C83" i="89"/>
  <c r="F82" i="89"/>
  <c r="C82" i="89"/>
  <c r="F81" i="89"/>
  <c r="C81" i="89"/>
  <c r="F80" i="89"/>
  <c r="C80" i="89"/>
  <c r="F79" i="89"/>
  <c r="C79" i="89"/>
  <c r="F78" i="89"/>
  <c r="C78" i="89"/>
  <c r="F77" i="89"/>
  <c r="C77" i="89"/>
  <c r="F76" i="89"/>
  <c r="C76" i="89"/>
  <c r="F75" i="89"/>
  <c r="C75" i="89"/>
  <c r="F74" i="89"/>
  <c r="C74" i="89"/>
  <c r="F73" i="89"/>
  <c r="C73" i="89"/>
  <c r="F72" i="89"/>
  <c r="C72" i="89"/>
  <c r="F71" i="89"/>
  <c r="C71" i="89"/>
  <c r="F70" i="89"/>
  <c r="C70" i="89"/>
  <c r="F69" i="89"/>
  <c r="C69" i="89"/>
  <c r="F68" i="89"/>
  <c r="C68" i="89"/>
  <c r="F67" i="89"/>
  <c r="C67" i="89"/>
  <c r="F66" i="89"/>
  <c r="C66" i="89"/>
  <c r="F65" i="89"/>
  <c r="C65" i="89"/>
  <c r="F64" i="89"/>
  <c r="C64" i="89"/>
  <c r="F63" i="89"/>
  <c r="C63" i="89"/>
  <c r="F62" i="89"/>
  <c r="C62" i="89"/>
  <c r="F61" i="89"/>
  <c r="C61" i="89"/>
  <c r="F60" i="89"/>
  <c r="C60" i="89"/>
  <c r="F59" i="89"/>
  <c r="C59" i="89"/>
  <c r="F58" i="89"/>
  <c r="C58" i="89"/>
  <c r="F57" i="89"/>
  <c r="C57" i="89"/>
  <c r="F56" i="89"/>
  <c r="C56" i="89"/>
  <c r="F55" i="89"/>
  <c r="C55" i="89"/>
  <c r="J54" i="89"/>
  <c r="F52" i="89"/>
  <c r="C52" i="89"/>
  <c r="J52" i="89" s="1"/>
  <c r="F51" i="89"/>
  <c r="C51" i="89"/>
  <c r="F50" i="89"/>
  <c r="C50" i="89"/>
  <c r="J50" i="89" s="1"/>
  <c r="F49" i="89"/>
  <c r="C49" i="89"/>
  <c r="F48" i="89"/>
  <c r="C48" i="89"/>
  <c r="J48" i="89" s="1"/>
  <c r="F47" i="89"/>
  <c r="C47" i="89"/>
  <c r="J47" i="89" s="1"/>
  <c r="F46" i="89"/>
  <c r="C46" i="89"/>
  <c r="J46" i="89" s="1"/>
  <c r="F45" i="89"/>
  <c r="C45" i="89"/>
  <c r="J45" i="89" s="1"/>
  <c r="F44" i="89"/>
  <c r="C44" i="89"/>
  <c r="J44" i="89" s="1"/>
  <c r="F43" i="89"/>
  <c r="C43" i="89"/>
  <c r="J43" i="89" s="1"/>
  <c r="F42" i="89"/>
  <c r="C42" i="89"/>
  <c r="J42" i="89" s="1"/>
  <c r="F41" i="89"/>
  <c r="C41" i="89"/>
  <c r="J41" i="89" s="1"/>
  <c r="F40" i="89"/>
  <c r="C40" i="89"/>
  <c r="J40" i="89" s="1"/>
  <c r="F39" i="89"/>
  <c r="C39" i="89"/>
  <c r="J39" i="89" s="1"/>
  <c r="F38" i="89"/>
  <c r="C38" i="89"/>
  <c r="J38" i="89" s="1"/>
  <c r="F37" i="89"/>
  <c r="C37" i="89"/>
  <c r="J37" i="89" s="1"/>
  <c r="F36" i="89"/>
  <c r="C36" i="89"/>
  <c r="J36" i="89" s="1"/>
  <c r="F35" i="89"/>
  <c r="C35" i="89"/>
  <c r="J35" i="89" s="1"/>
  <c r="F34" i="89"/>
  <c r="C34" i="89"/>
  <c r="J34" i="89" s="1"/>
  <c r="F33" i="89"/>
  <c r="C33" i="89"/>
  <c r="J33" i="89" s="1"/>
  <c r="F32" i="89"/>
  <c r="C32" i="89"/>
  <c r="J32" i="89" s="1"/>
  <c r="F31" i="89"/>
  <c r="C31" i="89"/>
  <c r="J31" i="89" s="1"/>
  <c r="F30" i="89"/>
  <c r="C30" i="89"/>
  <c r="J30" i="89" s="1"/>
  <c r="F29" i="89"/>
  <c r="C29" i="89"/>
  <c r="J29" i="89" s="1"/>
  <c r="F28" i="89"/>
  <c r="C28" i="89"/>
  <c r="J28" i="89" s="1"/>
  <c r="F27" i="89"/>
  <c r="C27" i="89"/>
  <c r="J27" i="89" s="1"/>
  <c r="F26" i="89"/>
  <c r="C26" i="89"/>
  <c r="J26" i="89" s="1"/>
  <c r="F25" i="89"/>
  <c r="C25" i="89"/>
  <c r="J25" i="89" s="1"/>
  <c r="F24" i="89"/>
  <c r="C24" i="89"/>
  <c r="J24" i="89" s="1"/>
  <c r="F23" i="89"/>
  <c r="C23" i="89"/>
  <c r="J23" i="89" s="1"/>
  <c r="F22" i="89"/>
  <c r="C22" i="89"/>
  <c r="J22" i="89" s="1"/>
  <c r="F21" i="89"/>
  <c r="C21" i="89"/>
  <c r="J21" i="89" s="1"/>
  <c r="F20" i="89"/>
  <c r="C20" i="89"/>
  <c r="J20" i="89" s="1"/>
  <c r="F19" i="89"/>
  <c r="C19" i="89"/>
  <c r="J19" i="89" s="1"/>
  <c r="F18" i="89"/>
  <c r="C18" i="89"/>
  <c r="J18" i="89" s="1"/>
  <c r="F17" i="89"/>
  <c r="C17" i="89"/>
  <c r="J17" i="89" s="1"/>
  <c r="F16" i="89"/>
  <c r="C16" i="89"/>
  <c r="J16" i="89" s="1"/>
  <c r="F15" i="89"/>
  <c r="C15" i="89"/>
  <c r="J15" i="89" s="1"/>
  <c r="F14" i="89"/>
  <c r="C14" i="89"/>
  <c r="J14" i="89" s="1"/>
  <c r="F13" i="89"/>
  <c r="C13" i="89"/>
  <c r="J13" i="89" s="1"/>
  <c r="F12" i="89"/>
  <c r="C12" i="89"/>
  <c r="J12" i="89" s="1"/>
  <c r="F11" i="89"/>
  <c r="C11" i="89"/>
  <c r="J11" i="89" s="1"/>
  <c r="F10" i="89"/>
  <c r="C10" i="89"/>
  <c r="J10" i="89" s="1"/>
  <c r="F9" i="89"/>
  <c r="C9" i="89"/>
  <c r="J9" i="89" s="1"/>
  <c r="F8" i="89"/>
  <c r="C8" i="89"/>
  <c r="D92" i="96"/>
  <c r="E91" i="96"/>
  <c r="E89" i="96"/>
  <c r="E86" i="96"/>
  <c r="E85" i="96"/>
  <c r="E81" i="96"/>
  <c r="E73" i="96"/>
  <c r="E92" i="96" s="1"/>
  <c r="E62" i="96"/>
  <c r="C55" i="96"/>
  <c r="C41" i="96"/>
  <c r="C29" i="96"/>
  <c r="F68" i="97"/>
  <c r="E58" i="97"/>
  <c r="E56" i="97"/>
  <c r="F55" i="97"/>
  <c r="F60" i="97" s="1"/>
  <c r="E54" i="97"/>
  <c r="E53" i="97"/>
  <c r="E51" i="97"/>
  <c r="F50" i="97"/>
  <c r="F43" i="97"/>
  <c r="E41" i="97"/>
  <c r="E40" i="97"/>
  <c r="F39" i="97"/>
  <c r="F47" i="97" s="1"/>
  <c r="F36" i="97"/>
  <c r="F19" i="97"/>
  <c r="F8" i="97"/>
  <c r="K69" i="87"/>
  <c r="F68" i="87"/>
  <c r="J66" i="87"/>
  <c r="O8" i="87" s="1"/>
  <c r="E65" i="87"/>
  <c r="E65" i="97" s="1"/>
  <c r="E64" i="87"/>
  <c r="E64" i="97" s="1"/>
  <c r="M55" i="87"/>
  <c r="F55" i="87"/>
  <c r="K50" i="87"/>
  <c r="F50" i="87"/>
  <c r="F49" i="87" s="1"/>
  <c r="F60" i="87" s="1"/>
  <c r="J49" i="87"/>
  <c r="F47" i="87"/>
  <c r="F43" i="87"/>
  <c r="K42" i="87"/>
  <c r="F39" i="87"/>
  <c r="F36" i="87"/>
  <c r="E33" i="87"/>
  <c r="E33" i="97" s="1"/>
  <c r="E32" i="87"/>
  <c r="E32" i="97" s="1"/>
  <c r="E31" i="87"/>
  <c r="E31" i="97" s="1"/>
  <c r="P30" i="87"/>
  <c r="E30" i="87"/>
  <c r="E30" i="97" s="1"/>
  <c r="P29" i="87"/>
  <c r="E29" i="87"/>
  <c r="E29" i="97" s="1"/>
  <c r="E23" i="87"/>
  <c r="E23" i="97" s="1"/>
  <c r="H19" i="87"/>
  <c r="F19" i="87"/>
  <c r="J17" i="87"/>
  <c r="M17" i="84" s="1"/>
  <c r="E17" i="87"/>
  <c r="E17" i="97" s="1"/>
  <c r="E16" i="87"/>
  <c r="E16" i="97" s="1"/>
  <c r="E15" i="87"/>
  <c r="E15" i="97" s="1"/>
  <c r="E14" i="87"/>
  <c r="E14" i="97" s="1"/>
  <c r="E13" i="87"/>
  <c r="E13" i="97" s="1"/>
  <c r="E12" i="87"/>
  <c r="E12" i="97" s="1"/>
  <c r="P11" i="87"/>
  <c r="E11" i="87"/>
  <c r="E11" i="97" s="1"/>
  <c r="E10" i="87"/>
  <c r="E10" i="97" s="1"/>
  <c r="E9" i="87"/>
  <c r="E9" i="97" s="1"/>
  <c r="F8" i="87"/>
  <c r="J6" i="87"/>
  <c r="D9" i="84"/>
  <c r="G252" i="89" l="1"/>
  <c r="G45" i="89"/>
  <c r="G253" i="89"/>
  <c r="G256" i="89"/>
  <c r="G161" i="89"/>
  <c r="G267" i="89"/>
  <c r="G314" i="89"/>
  <c r="G348" i="89"/>
  <c r="G260" i="89"/>
  <c r="G174" i="89"/>
  <c r="G169" i="89"/>
  <c r="G257" i="89"/>
  <c r="G259" i="89"/>
  <c r="G42" i="89"/>
  <c r="G21" i="89"/>
  <c r="G371" i="89"/>
  <c r="G185" i="89"/>
  <c r="G18" i="89"/>
  <c r="G186" i="89"/>
  <c r="G30" i="89"/>
  <c r="C349" i="89"/>
  <c r="C372" i="89"/>
  <c r="J372" i="89" s="1"/>
  <c r="G277" i="89"/>
  <c r="G282" i="89"/>
  <c r="G285" i="89"/>
  <c r="G37" i="89"/>
  <c r="G10" i="89"/>
  <c r="G13" i="89"/>
  <c r="G166" i="89"/>
  <c r="G178" i="89"/>
  <c r="G187" i="89"/>
  <c r="G195" i="89"/>
  <c r="G207" i="89"/>
  <c r="G211" i="89"/>
  <c r="G223" i="89"/>
  <c r="G227" i="89"/>
  <c r="G239" i="89"/>
  <c r="G243" i="89"/>
  <c r="G46" i="89"/>
  <c r="G182" i="89"/>
  <c r="G196" i="89"/>
  <c r="G200" i="89"/>
  <c r="G208" i="89"/>
  <c r="G212" i="89"/>
  <c r="G224" i="89"/>
  <c r="G240" i="89"/>
  <c r="G244" i="89"/>
  <c r="C286" i="89"/>
  <c r="J286" i="89" s="1"/>
  <c r="E26" i="87" s="1"/>
  <c r="E26" i="97" s="1"/>
  <c r="G34" i="89"/>
  <c r="G22" i="89"/>
  <c r="G154" i="89"/>
  <c r="G160" i="89"/>
  <c r="G26" i="89"/>
  <c r="G29" i="89"/>
  <c r="G38" i="89"/>
  <c r="G14" i="89"/>
  <c r="G158" i="89"/>
  <c r="G167" i="89"/>
  <c r="G170" i="89"/>
  <c r="G179" i="89"/>
  <c r="G280" i="89"/>
  <c r="G50" i="89"/>
  <c r="G278" i="89"/>
  <c r="G281" i="89"/>
  <c r="G52" i="89"/>
  <c r="G150" i="89"/>
  <c r="G153" i="89"/>
  <c r="G162" i="89"/>
  <c r="G171" i="89"/>
  <c r="G177" i="89"/>
  <c r="N19" i="84"/>
  <c r="G109" i="89"/>
  <c r="G378" i="89"/>
  <c r="J11" i="98"/>
  <c r="G375" i="89"/>
  <c r="G93" i="89"/>
  <c r="G141" i="89"/>
  <c r="G376" i="89"/>
  <c r="F379" i="89"/>
  <c r="E68" i="97"/>
  <c r="J6" i="98"/>
  <c r="G125" i="89"/>
  <c r="L32" i="98"/>
  <c r="K32" i="98"/>
  <c r="P19" i="87"/>
  <c r="P21" i="87" s="1"/>
  <c r="K21" i="87" s="1"/>
  <c r="M20" i="87" s="1"/>
  <c r="K21" i="98"/>
  <c r="P24" i="98"/>
  <c r="P30" i="98"/>
  <c r="P31" i="98" s="1"/>
  <c r="K27" i="98"/>
  <c r="E68" i="98"/>
  <c r="K78" i="98"/>
  <c r="F36" i="98"/>
  <c r="F47" i="98"/>
  <c r="K27" i="87"/>
  <c r="K54" i="98"/>
  <c r="G17" i="98"/>
  <c r="G15" i="98" s="1"/>
  <c r="G34" i="98"/>
  <c r="G32" i="98" s="1"/>
  <c r="F62" i="97"/>
  <c r="F69" i="97" s="1"/>
  <c r="F329" i="89"/>
  <c r="G329" i="89" s="1"/>
  <c r="F62" i="87"/>
  <c r="F69" i="87" s="1"/>
  <c r="G101" i="89"/>
  <c r="J101" i="89"/>
  <c r="C53" i="89"/>
  <c r="J53" i="89" s="1"/>
  <c r="J8" i="89"/>
  <c r="J51" i="89"/>
  <c r="G51" i="89"/>
  <c r="F343" i="89"/>
  <c r="G343" i="89" s="1"/>
  <c r="G133" i="89"/>
  <c r="J133" i="89"/>
  <c r="J61" i="87"/>
  <c r="J70" i="87" s="1"/>
  <c r="F323" i="89"/>
  <c r="G323" i="89" s="1"/>
  <c r="K66" i="87"/>
  <c r="P7" i="87" s="1"/>
  <c r="O16" i="87" s="1"/>
  <c r="G85" i="89"/>
  <c r="J85" i="89"/>
  <c r="F321" i="89"/>
  <c r="G321" i="89" s="1"/>
  <c r="F409" i="89"/>
  <c r="K47" i="87"/>
  <c r="K54" i="87" s="1"/>
  <c r="J49" i="89"/>
  <c r="G49" i="89"/>
  <c r="G117" i="89"/>
  <c r="J117" i="89"/>
  <c r="F322" i="89"/>
  <c r="G322" i="89" s="1"/>
  <c r="F326" i="89"/>
  <c r="G326" i="89" s="1"/>
  <c r="F53" i="89"/>
  <c r="G16" i="89"/>
  <c r="G24" i="89"/>
  <c r="G32" i="89"/>
  <c r="G40" i="89"/>
  <c r="G48" i="89"/>
  <c r="G156" i="89"/>
  <c r="G164" i="89"/>
  <c r="G172" i="89"/>
  <c r="G180" i="89"/>
  <c r="G188" i="89"/>
  <c r="G199" i="89"/>
  <c r="G228" i="89"/>
  <c r="G11" i="89"/>
  <c r="G19" i="89"/>
  <c r="G27" i="89"/>
  <c r="G35" i="89"/>
  <c r="G43" i="89"/>
  <c r="G89" i="89"/>
  <c r="G105" i="89"/>
  <c r="G121" i="89"/>
  <c r="G137" i="89"/>
  <c r="G151" i="89"/>
  <c r="G159" i="89"/>
  <c r="G175" i="89"/>
  <c r="G183" i="89"/>
  <c r="G192" i="89"/>
  <c r="G203" i="89"/>
  <c r="G219" i="89"/>
  <c r="G235" i="89"/>
  <c r="G251" i="89"/>
  <c r="G289" i="89"/>
  <c r="G297" i="89"/>
  <c r="G305" i="89"/>
  <c r="G356" i="89"/>
  <c r="G364" i="89"/>
  <c r="G370" i="89"/>
  <c r="G385" i="89"/>
  <c r="G216" i="89"/>
  <c r="G232" i="89"/>
  <c r="G248" i="89"/>
  <c r="G276" i="89"/>
  <c r="G284" i="89"/>
  <c r="J370" i="89"/>
  <c r="D8" i="84"/>
  <c r="D10" i="84" s="1"/>
  <c r="G9" i="89"/>
  <c r="G17" i="89"/>
  <c r="G25" i="89"/>
  <c r="G33" i="89"/>
  <c r="G41" i="89"/>
  <c r="G149" i="89"/>
  <c r="G157" i="89"/>
  <c r="G165" i="89"/>
  <c r="G173" i="89"/>
  <c r="G181" i="89"/>
  <c r="G279" i="89"/>
  <c r="G295" i="89"/>
  <c r="G303" i="89"/>
  <c r="G313" i="89"/>
  <c r="G354" i="89"/>
  <c r="J356" i="89"/>
  <c r="G362" i="89"/>
  <c r="J364" i="89"/>
  <c r="J50" i="87"/>
  <c r="M50" i="87" s="1"/>
  <c r="F67" i="96"/>
  <c r="G67" i="96" s="1"/>
  <c r="K35" i="87" s="1"/>
  <c r="G12" i="89"/>
  <c r="G20" i="89"/>
  <c r="G28" i="89"/>
  <c r="G36" i="89"/>
  <c r="G44" i="89"/>
  <c r="F145" i="89"/>
  <c r="G152" i="89"/>
  <c r="G168" i="89"/>
  <c r="G176" i="89"/>
  <c r="G184" i="89"/>
  <c r="G204" i="89"/>
  <c r="G220" i="89"/>
  <c r="G236" i="89"/>
  <c r="G274" i="89"/>
  <c r="G377" i="89"/>
  <c r="F393" i="89"/>
  <c r="F320" i="89"/>
  <c r="G320" i="89" s="1"/>
  <c r="G15" i="89"/>
  <c r="G23" i="89"/>
  <c r="G31" i="89"/>
  <c r="G39" i="89"/>
  <c r="G47" i="89"/>
  <c r="J93" i="89"/>
  <c r="G97" i="89"/>
  <c r="J109" i="89"/>
  <c r="G113" i="89"/>
  <c r="J125" i="89"/>
  <c r="G129" i="89"/>
  <c r="J141" i="89"/>
  <c r="G155" i="89"/>
  <c r="G163" i="89"/>
  <c r="J274" i="89"/>
  <c r="G293" i="89"/>
  <c r="G301" i="89"/>
  <c r="G347" i="89"/>
  <c r="G352" i="89"/>
  <c r="G360" i="89"/>
  <c r="G383" i="89"/>
  <c r="G191" i="89"/>
  <c r="F268" i="89"/>
  <c r="F404" i="89"/>
  <c r="G215" i="89"/>
  <c r="G231" i="89"/>
  <c r="G247" i="89"/>
  <c r="G275" i="89"/>
  <c r="G283" i="89"/>
  <c r="G291" i="89"/>
  <c r="J293" i="89"/>
  <c r="G299" i="89"/>
  <c r="J301" i="89"/>
  <c r="G307" i="89"/>
  <c r="C315" i="89"/>
  <c r="J315" i="89" s="1"/>
  <c r="E28" i="87" s="1"/>
  <c r="E28" i="97" s="1"/>
  <c r="G319" i="89"/>
  <c r="J352" i="89"/>
  <c r="G358" i="89"/>
  <c r="J360" i="89"/>
  <c r="G384" i="89"/>
  <c r="J56" i="89"/>
  <c r="G56" i="89"/>
  <c r="J58" i="89"/>
  <c r="G58" i="89"/>
  <c r="J60" i="89"/>
  <c r="G60" i="89"/>
  <c r="J62" i="89"/>
  <c r="G62" i="89"/>
  <c r="J64" i="89"/>
  <c r="G64" i="89"/>
  <c r="J66" i="89"/>
  <c r="G66" i="89"/>
  <c r="J68" i="89"/>
  <c r="G68" i="89"/>
  <c r="J70" i="89"/>
  <c r="G70" i="89"/>
  <c r="J72" i="89"/>
  <c r="G72" i="89"/>
  <c r="J74" i="89"/>
  <c r="G74" i="89"/>
  <c r="J76" i="89"/>
  <c r="G76" i="89"/>
  <c r="J78" i="89"/>
  <c r="G78" i="89"/>
  <c r="J80" i="89"/>
  <c r="G80" i="89"/>
  <c r="J82" i="89"/>
  <c r="G82" i="89"/>
  <c r="G87" i="89"/>
  <c r="J87" i="89"/>
  <c r="G95" i="89"/>
  <c r="J95" i="89"/>
  <c r="G103" i="89"/>
  <c r="J103" i="89"/>
  <c r="G111" i="89"/>
  <c r="J111" i="89"/>
  <c r="G119" i="89"/>
  <c r="J119" i="89"/>
  <c r="G127" i="89"/>
  <c r="J127" i="89"/>
  <c r="F262" i="89"/>
  <c r="G148" i="89"/>
  <c r="G8" i="89"/>
  <c r="G139" i="89"/>
  <c r="J139" i="89"/>
  <c r="G7" i="87"/>
  <c r="P31" i="87"/>
  <c r="P32" i="87" s="1"/>
  <c r="M16" i="84"/>
  <c r="J55" i="89"/>
  <c r="C145" i="89"/>
  <c r="J145" i="89" s="1"/>
  <c r="E21" i="87" s="1"/>
  <c r="E21" i="97" s="1"/>
  <c r="G55" i="89"/>
  <c r="J57" i="89"/>
  <c r="G57" i="89"/>
  <c r="J59" i="89"/>
  <c r="G59" i="89"/>
  <c r="J61" i="89"/>
  <c r="G61" i="89"/>
  <c r="J63" i="89"/>
  <c r="G63" i="89"/>
  <c r="J65" i="89"/>
  <c r="G65" i="89"/>
  <c r="J67" i="89"/>
  <c r="G67" i="89"/>
  <c r="J69" i="89"/>
  <c r="G69" i="89"/>
  <c r="J71" i="89"/>
  <c r="G71" i="89"/>
  <c r="J73" i="89"/>
  <c r="G73" i="89"/>
  <c r="J75" i="89"/>
  <c r="G75" i="89"/>
  <c r="J77" i="89"/>
  <c r="G77" i="89"/>
  <c r="J79" i="89"/>
  <c r="G79" i="89"/>
  <c r="J81" i="89"/>
  <c r="G81" i="89"/>
  <c r="G83" i="89"/>
  <c r="J83" i="89"/>
  <c r="G91" i="89"/>
  <c r="J91" i="89"/>
  <c r="G99" i="89"/>
  <c r="J99" i="89"/>
  <c r="G107" i="89"/>
  <c r="J107" i="89"/>
  <c r="G115" i="89"/>
  <c r="J115" i="89"/>
  <c r="G123" i="89"/>
  <c r="J123" i="89"/>
  <c r="G131" i="89"/>
  <c r="J131" i="89"/>
  <c r="K22" i="87"/>
  <c r="O6" i="87"/>
  <c r="O13" i="87" s="1"/>
  <c r="E68" i="87"/>
  <c r="G135" i="89"/>
  <c r="J135" i="89"/>
  <c r="G143" i="89"/>
  <c r="J143" i="89"/>
  <c r="G86" i="89"/>
  <c r="G90" i="89"/>
  <c r="G94" i="89"/>
  <c r="G98" i="89"/>
  <c r="G102" i="89"/>
  <c r="G106" i="89"/>
  <c r="G110" i="89"/>
  <c r="G114" i="89"/>
  <c r="G118" i="89"/>
  <c r="G122" i="89"/>
  <c r="G126" i="89"/>
  <c r="G130" i="89"/>
  <c r="G134" i="89"/>
  <c r="G138" i="89"/>
  <c r="G142" i="89"/>
  <c r="J189" i="89"/>
  <c r="G189" i="89"/>
  <c r="J194" i="89"/>
  <c r="G194" i="89"/>
  <c r="J197" i="89"/>
  <c r="G197" i="89"/>
  <c r="J202" i="89"/>
  <c r="G202" i="89"/>
  <c r="J205" i="89"/>
  <c r="G205" i="89"/>
  <c r="J213" i="89"/>
  <c r="G213" i="89"/>
  <c r="G84" i="89"/>
  <c r="G88" i="89"/>
  <c r="G92" i="89"/>
  <c r="G96" i="89"/>
  <c r="G100" i="89"/>
  <c r="G104" i="89"/>
  <c r="G108" i="89"/>
  <c r="G112" i="89"/>
  <c r="G116" i="89"/>
  <c r="G120" i="89"/>
  <c r="G124" i="89"/>
  <c r="G128" i="89"/>
  <c r="G132" i="89"/>
  <c r="J134" i="89"/>
  <c r="G136" i="89"/>
  <c r="J138" i="89"/>
  <c r="G140" i="89"/>
  <c r="J142" i="89"/>
  <c r="G144" i="89"/>
  <c r="J190" i="89"/>
  <c r="G190" i="89"/>
  <c r="J193" i="89"/>
  <c r="G193" i="89"/>
  <c r="J198" i="89"/>
  <c r="G198" i="89"/>
  <c r="J201" i="89"/>
  <c r="G201" i="89"/>
  <c r="J206" i="89"/>
  <c r="G206" i="89"/>
  <c r="J209" i="89"/>
  <c r="G209" i="89"/>
  <c r="J217" i="89"/>
  <c r="G217" i="89"/>
  <c r="G210" i="89"/>
  <c r="G214" i="89"/>
  <c r="G218" i="89"/>
  <c r="G222" i="89"/>
  <c r="G226" i="89"/>
  <c r="G230" i="89"/>
  <c r="G234" i="89"/>
  <c r="G238" i="89"/>
  <c r="G242" i="89"/>
  <c r="G246" i="89"/>
  <c r="G255" i="89"/>
  <c r="F309" i="89"/>
  <c r="C262" i="89"/>
  <c r="J262" i="89" s="1"/>
  <c r="E22" i="87" s="1"/>
  <c r="E22" i="97" s="1"/>
  <c r="G221" i="89"/>
  <c r="G225" i="89"/>
  <c r="G229" i="89"/>
  <c r="G233" i="89"/>
  <c r="G237" i="89"/>
  <c r="G241" i="89"/>
  <c r="G245" i="89"/>
  <c r="G249" i="89"/>
  <c r="G261" i="89"/>
  <c r="G266" i="89"/>
  <c r="C268" i="89"/>
  <c r="J268" i="89" s="1"/>
  <c r="E24" i="87" s="1"/>
  <c r="E24" i="97" s="1"/>
  <c r="F286" i="89"/>
  <c r="F365" i="89"/>
  <c r="G250" i="89"/>
  <c r="G254" i="89"/>
  <c r="G258" i="89"/>
  <c r="G265" i="89"/>
  <c r="G290" i="89"/>
  <c r="G294" i="89"/>
  <c r="G298" i="89"/>
  <c r="G302" i="89"/>
  <c r="G306" i="89"/>
  <c r="J322" i="89"/>
  <c r="J324" i="89"/>
  <c r="J326" i="89"/>
  <c r="J328" i="89"/>
  <c r="G328" i="89"/>
  <c r="J330" i="89"/>
  <c r="G330" i="89"/>
  <c r="J332" i="89"/>
  <c r="G332" i="89"/>
  <c r="J334" i="89"/>
  <c r="G334" i="89"/>
  <c r="J336" i="89"/>
  <c r="G336" i="89"/>
  <c r="J338" i="89"/>
  <c r="G338" i="89"/>
  <c r="J340" i="89"/>
  <c r="G340" i="89"/>
  <c r="J342" i="89"/>
  <c r="J344" i="89"/>
  <c r="G344" i="89"/>
  <c r="G353" i="89"/>
  <c r="G357" i="89"/>
  <c r="G361" i="89"/>
  <c r="G381" i="89"/>
  <c r="F386" i="89"/>
  <c r="G270" i="89"/>
  <c r="G271" i="89" s="1"/>
  <c r="G292" i="89"/>
  <c r="G296" i="89"/>
  <c r="G300" i="89"/>
  <c r="G304" i="89"/>
  <c r="G308" i="89"/>
  <c r="G312" i="89"/>
  <c r="F315" i="89"/>
  <c r="J321" i="89"/>
  <c r="J323" i="89"/>
  <c r="J325" i="89"/>
  <c r="G325" i="89"/>
  <c r="J327" i="89"/>
  <c r="J329" i="89"/>
  <c r="J331" i="89"/>
  <c r="G331" i="89"/>
  <c r="J333" i="89"/>
  <c r="G333" i="89"/>
  <c r="J335" i="89"/>
  <c r="J337" i="89"/>
  <c r="G337" i="89"/>
  <c r="J339" i="89"/>
  <c r="J341" i="89"/>
  <c r="J343" i="89"/>
  <c r="C345" i="89"/>
  <c r="G355" i="89"/>
  <c r="G359" i="89"/>
  <c r="G363" i="89"/>
  <c r="J367" i="89"/>
  <c r="G367" i="89"/>
  <c r="G368" i="89" s="1"/>
  <c r="G382" i="89"/>
  <c r="F349" i="89"/>
  <c r="F372" i="89"/>
  <c r="E34" i="87" s="1"/>
  <c r="E34" i="97" s="1"/>
  <c r="J375" i="89"/>
  <c r="J376" i="89"/>
  <c r="J377" i="89"/>
  <c r="J378" i="89"/>
  <c r="J381" i="89"/>
  <c r="J382" i="89"/>
  <c r="J383" i="89"/>
  <c r="J384" i="89"/>
  <c r="J385" i="89"/>
  <c r="C393" i="89"/>
  <c r="J393" i="89" s="1"/>
  <c r="C271" i="89"/>
  <c r="J271" i="89" s="1"/>
  <c r="E25" i="87" s="1"/>
  <c r="E25" i="97" s="1"/>
  <c r="C309" i="89"/>
  <c r="J309" i="89" s="1"/>
  <c r="E27" i="87" s="1"/>
  <c r="E27" i="97" s="1"/>
  <c r="G318" i="89"/>
  <c r="C365" i="89"/>
  <c r="C379" i="89"/>
  <c r="C386" i="89"/>
  <c r="E59" i="87" s="1"/>
  <c r="E59" i="97" s="1"/>
  <c r="G389" i="89"/>
  <c r="G390" i="89"/>
  <c r="G391" i="89"/>
  <c r="G392" i="89"/>
  <c r="G372" i="89" l="1"/>
  <c r="G349" i="89"/>
  <c r="N20" i="84"/>
  <c r="M85" i="98"/>
  <c r="J349" i="89"/>
  <c r="K76" i="87"/>
  <c r="K41" i="87" s="1"/>
  <c r="M86" i="87"/>
  <c r="K39" i="87"/>
  <c r="J7" i="87"/>
  <c r="K30" i="87"/>
  <c r="J17" i="98"/>
  <c r="K33" i="87"/>
  <c r="K23" i="87"/>
  <c r="J11" i="87"/>
  <c r="N15" i="84"/>
  <c r="G379" i="89"/>
  <c r="K81" i="87"/>
  <c r="N18" i="84"/>
  <c r="P6" i="87"/>
  <c r="K72" i="87"/>
  <c r="J16" i="98"/>
  <c r="O15" i="98" s="1"/>
  <c r="K29" i="98"/>
  <c r="E52" i="98"/>
  <c r="E51" i="98" s="1"/>
  <c r="E49" i="98" s="1"/>
  <c r="K34" i="98"/>
  <c r="K55" i="98"/>
  <c r="K56" i="98" s="1"/>
  <c r="M15" i="84"/>
  <c r="J8" i="98"/>
  <c r="K33" i="98"/>
  <c r="K28" i="98"/>
  <c r="G286" i="89"/>
  <c r="K30" i="98"/>
  <c r="E57" i="98"/>
  <c r="E55" i="98" s="1"/>
  <c r="P23" i="98"/>
  <c r="K41" i="98"/>
  <c r="E46" i="98" s="1"/>
  <c r="E43" i="98" s="1"/>
  <c r="K71" i="98"/>
  <c r="K72" i="98" s="1"/>
  <c r="L24" i="98"/>
  <c r="K22" i="98" s="1"/>
  <c r="J12" i="98"/>
  <c r="G315" i="89"/>
  <c r="L31" i="98"/>
  <c r="K31" i="98"/>
  <c r="K77" i="87"/>
  <c r="K80" i="98"/>
  <c r="K81" i="98" s="1"/>
  <c r="J41" i="98"/>
  <c r="E39" i="98" s="1"/>
  <c r="E57" i="87"/>
  <c r="E57" i="97" s="1"/>
  <c r="E55" i="97" s="1"/>
  <c r="M86" i="98"/>
  <c r="J14" i="98"/>
  <c r="J10" i="98"/>
  <c r="J13" i="98"/>
  <c r="K26" i="98" a="1"/>
  <c r="K26" i="98" s="1"/>
  <c r="J7" i="98"/>
  <c r="F62" i="98"/>
  <c r="F69" i="98" s="1"/>
  <c r="G45" i="98"/>
  <c r="K25" i="87"/>
  <c r="P66" i="87"/>
  <c r="F341" i="89"/>
  <c r="G341" i="89" s="1"/>
  <c r="F327" i="89"/>
  <c r="G327" i="89" s="1"/>
  <c r="J386" i="89"/>
  <c r="G393" i="89"/>
  <c r="J379" i="89"/>
  <c r="G365" i="89"/>
  <c r="M23" i="84" s="1"/>
  <c r="F398" i="89"/>
  <c r="F400" i="89" s="1"/>
  <c r="F405" i="89" s="1"/>
  <c r="F335" i="89"/>
  <c r="G335" i="89" s="1"/>
  <c r="F339" i="89"/>
  <c r="G339" i="89" s="1"/>
  <c r="F342" i="89"/>
  <c r="G342" i="89" s="1"/>
  <c r="G309" i="89"/>
  <c r="G53" i="89"/>
  <c r="F324" i="89"/>
  <c r="G324" i="89" s="1"/>
  <c r="G268" i="89"/>
  <c r="C396" i="89"/>
  <c r="C400" i="89" s="1"/>
  <c r="K28" i="87"/>
  <c r="E52" i="87"/>
  <c r="P12" i="87"/>
  <c r="M18" i="84"/>
  <c r="J10" i="87"/>
  <c r="K56" i="87"/>
  <c r="J39" i="87"/>
  <c r="J13" i="87"/>
  <c r="M87" i="87"/>
  <c r="G145" i="89"/>
  <c r="N16" i="84"/>
  <c r="J14" i="87"/>
  <c r="J345" i="89"/>
  <c r="E45" i="87"/>
  <c r="J365" i="89"/>
  <c r="E44" i="87"/>
  <c r="M19" i="84"/>
  <c r="J35" i="87"/>
  <c r="J36" i="87" s="1"/>
  <c r="E20" i="87"/>
  <c r="J8" i="87"/>
  <c r="J47" i="87"/>
  <c r="G262" i="89"/>
  <c r="M88" i="87" l="1"/>
  <c r="J86" i="87" s="1"/>
  <c r="M87" i="98"/>
  <c r="J85" i="98" s="1"/>
  <c r="D35" i="84"/>
  <c r="D23" i="84"/>
  <c r="J396" i="89"/>
  <c r="E47" i="98"/>
  <c r="P13" i="87"/>
  <c r="P14" i="87" s="1"/>
  <c r="N17" i="84" s="1"/>
  <c r="N26" i="84" s="1"/>
  <c r="W10" i="98"/>
  <c r="W12" i="98"/>
  <c r="D24" i="84"/>
  <c r="J19" i="98"/>
  <c r="E18" i="98" s="1"/>
  <c r="E8" i="98" s="1"/>
  <c r="E55" i="87"/>
  <c r="U25" i="98"/>
  <c r="P25" i="98"/>
  <c r="J18" i="87"/>
  <c r="E18" i="87" s="1"/>
  <c r="K40" i="87"/>
  <c r="K43" i="87" s="1"/>
  <c r="E46" i="87" s="1"/>
  <c r="E46" i="97" s="1"/>
  <c r="K79" i="87"/>
  <c r="K82" i="87" s="1"/>
  <c r="K38" i="98"/>
  <c r="E35" i="98" s="1"/>
  <c r="E19" i="98" s="1"/>
  <c r="E60" i="98"/>
  <c r="G317" i="89"/>
  <c r="G345" i="89"/>
  <c r="M24" i="84" s="1"/>
  <c r="M26" i="84" s="1"/>
  <c r="F345" i="89"/>
  <c r="F317" i="89"/>
  <c r="F408" i="89"/>
  <c r="K60" i="87"/>
  <c r="K70" i="87" s="1"/>
  <c r="K71" i="87" s="1"/>
  <c r="K73" i="87" s="1"/>
  <c r="E42" i="87"/>
  <c r="J54" i="87"/>
  <c r="K55" i="87" s="1"/>
  <c r="K57" i="87" s="1"/>
  <c r="E44" i="97"/>
  <c r="E50" i="87"/>
  <c r="E49" i="87" s="1"/>
  <c r="E52" i="97"/>
  <c r="E50" i="97" s="1"/>
  <c r="E60" i="97" s="1"/>
  <c r="E20" i="97"/>
  <c r="E45" i="97"/>
  <c r="D40" i="84" l="1"/>
  <c r="D14" i="84"/>
  <c r="K29" i="87"/>
  <c r="E36" i="98"/>
  <c r="E62" i="98" s="1"/>
  <c r="E69" i="98" s="1"/>
  <c r="E43" i="87"/>
  <c r="E60" i="87"/>
  <c r="G396" i="89"/>
  <c r="K31" i="87" s="1"/>
  <c r="O38" i="87" s="1"/>
  <c r="F396" i="89"/>
  <c r="F407" i="89"/>
  <c r="M18" i="87"/>
  <c r="N27" i="84"/>
  <c r="D36" i="84"/>
  <c r="D39" i="84" s="1"/>
  <c r="E42" i="97"/>
  <c r="E39" i="97" s="1"/>
  <c r="E39" i="87"/>
  <c r="E43" i="97"/>
  <c r="E18" i="97"/>
  <c r="E8" i="97" s="1"/>
  <c r="E8" i="87"/>
  <c r="D27" i="84" l="1"/>
  <c r="E47" i="87"/>
  <c r="D41" i="84"/>
  <c r="E47" i="97"/>
  <c r="K36" i="87"/>
  <c r="L36" i="87" s="1"/>
  <c r="E35" i="87" s="1"/>
  <c r="D15" i="84"/>
  <c r="D26" i="84" s="1"/>
  <c r="D28" i="84" l="1"/>
  <c r="F23" i="84" s="1"/>
  <c r="E35" i="97"/>
  <c r="E19" i="97" s="1"/>
  <c r="E36" i="97" s="1"/>
  <c r="E62" i="97" s="1"/>
  <c r="E69" i="97" s="1"/>
  <c r="E19" i="87"/>
  <c r="F28" i="84" l="1"/>
  <c r="C402" i="89"/>
  <c r="C403" i="89" s="1"/>
  <c r="G8" i="87"/>
  <c r="G10" i="87" s="1"/>
  <c r="E36" i="87"/>
  <c r="E62" i="87" s="1"/>
  <c r="E69" i="87" s="1"/>
  <c r="E73" i="87" l="1"/>
  <c r="E71" i="87"/>
  <c r="L26" i="98"/>
</calcChain>
</file>

<file path=xl/comments1.xml><?xml version="1.0" encoding="utf-8"?>
<comments xmlns="http://schemas.openxmlformats.org/spreadsheetml/2006/main">
  <authors>
    <author>Rocio Garza Elizondo</author>
    <author>tc={99790193-2DC5-BC47-B878-C29B13775200}</author>
  </authors>
  <commentList>
    <comment ref="J16" authorId="0" shapeId="0">
      <text>
        <r>
          <rPr>
            <b/>
            <sz val="10"/>
            <color rgb="FF000000"/>
            <rFont val="Tahoma"/>
            <family val="2"/>
          </rPr>
          <t>Rocio Garza Elizondo: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se disminuyo 7,394,820 de donativos de ejercicios anteriores registrados vs la cuenta 3252, hay 338,481, en la conciliacion que estaban mal presentados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J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Al saldo del estado de cambios en la situación financiera le rebaje lo de la conciliación de activo fijo que señala como contracuenta la 3252 por 17,836,975
Respuesta:
    Revisar la conciliacion de activo fijo, dice que hay un importe de 242,539 que su contracuenta es la 322, pero al ser activo fijo la considere como 325
Respuesta:
    Incluye la provisión de juicios y demandas por 12,531,773.20</t>
        </r>
      </text>
    </comment>
    <comment ref="K21" authorId="0" shapeId="0">
      <text>
        <r>
          <rPr>
            <b/>
            <sz val="10"/>
            <color rgb="FF000000"/>
            <rFont val="Tahoma"/>
            <family val="2"/>
          </rPr>
          <t>Rocio Garza Elizondo: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le disminuyo 0.01 centavos diferencia entre las cancelaciones de activo fijo</t>
        </r>
      </text>
    </comment>
    <comment ref="Q25" authorId="0" shapeId="0">
      <text>
        <r>
          <rPr>
            <b/>
            <sz val="10"/>
            <color rgb="FF000000"/>
            <rFont val="Tahoma"/>
            <family val="2"/>
          </rPr>
          <t>Rocio Garza Elizondo: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depreciacion y amortizacion
</t>
        </r>
      </text>
    </comment>
    <comment ref="R25" authorId="0" shapeId="0">
      <text>
        <r>
          <rPr>
            <b/>
            <sz val="10"/>
            <color rgb="FF000000"/>
            <rFont val="Tahoma"/>
            <family val="2"/>
          </rPr>
          <t>Rocio Garza Elizondo: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5518
</t>
        </r>
      </text>
    </comment>
    <comment ref="S25" authorId="0" shapeId="0">
      <text>
        <r>
          <rPr>
            <b/>
            <sz val="10"/>
            <color rgb="FF000000"/>
            <rFont val="Tahoma"/>
            <family val="2"/>
          </rPr>
          <t>Rocio Garza Elizondo: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estimacion 1161
</t>
        </r>
      </text>
    </comment>
    <comment ref="K29" authorId="0" shapeId="0">
      <text>
        <r>
          <rPr>
            <b/>
            <sz val="10"/>
            <color rgb="FF000000"/>
            <rFont val="Tahoma"/>
            <family val="2"/>
          </rPr>
          <t>Rocio Garza Elizondo: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se elimino los registros con contracuenta 322 de inversiones en proceso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<sst xmlns="http://schemas.openxmlformats.org/spreadsheetml/2006/main" count="8094" uniqueCount="2335">
  <si>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</si>
  <si>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</si>
  <si>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</si>
  <si>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</si>
  <si>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</si>
  <si>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</si>
  <si>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</si>
  <si>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1.2.6.0.00.0000</t>
  </si>
  <si>
    <t>2.1.1.0.00.0000</t>
  </si>
  <si>
    <t>2.1.6.0.00.0000</t>
  </si>
  <si>
    <t>2.1.9.0.00.0000</t>
  </si>
  <si>
    <t>2.2.5.0.00.0000</t>
  </si>
  <si>
    <t>3.2.5.0.00.0000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</si>
  <si>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</si>
  <si>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</si>
  <si>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</si>
  <si>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</si>
  <si>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</si>
  <si>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</si>
  <si>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</si>
  <si>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</si>
  <si>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</si>
  <si>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</si>
  <si>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</si>
  <si>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</si>
  <si>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</si>
  <si>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</si>
  <si>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</si>
  <si>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 DE LA DEUDA PUBLICA</t>
  </si>
  <si>
    <t>Municipio de la Ciudad de Monterrey</t>
  </si>
  <si>
    <t>Cuentas por Pagar a Corto Plazo</t>
  </si>
  <si>
    <t>Derechos a Recibir Efectivo o Equivalentes</t>
  </si>
  <si>
    <t>Derechos a Recibir Bienes o Servicios</t>
  </si>
  <si>
    <t>Estimación por Pérdida o Deterioro de Activos Circulantes</t>
  </si>
  <si>
    <t>Fondos y Bienes de Terceros en Garantía y/o Administración a Corto Plazo</t>
  </si>
  <si>
    <t>Otros Pasivos a Corto Plazo</t>
  </si>
  <si>
    <t>Inversiones Financieras a Largo Plazo</t>
  </si>
  <si>
    <t>Bienes Inmuebles, Infraestructura y Construcciones en Proceso</t>
  </si>
  <si>
    <t>Bienes Muebles</t>
  </si>
  <si>
    <t>Activos Intangibles</t>
  </si>
  <si>
    <t>Fondos y Bienes de Terceros en Garantía y/o en Administración a Largo Plazo</t>
  </si>
  <si>
    <t>Activos Diferidos</t>
  </si>
  <si>
    <t>Aportaciones</t>
  </si>
  <si>
    <t>Donaciones de Capital</t>
  </si>
  <si>
    <t>Resultados de Ejercicios Anteriores</t>
  </si>
  <si>
    <t>Revalúos</t>
  </si>
  <si>
    <t>Rectificaciones de Resultados de Ejercicios Anteriores</t>
  </si>
  <si>
    <t>1.1.6.0.00.0000</t>
  </si>
  <si>
    <t>4.1.2.0.00.0000</t>
  </si>
  <si>
    <t>4.1.3.0.00.0000</t>
  </si>
  <si>
    <t>4.1.7.0.00.0000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</si>
  <si>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</si>
  <si>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</si>
  <si>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</si>
  <si>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</si>
  <si>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</si>
  <si>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</si>
  <si>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</si>
  <si>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</si>
  <si>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</si>
  <si>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5.5.2.0.00.0000</t>
  </si>
  <si>
    <t>5.5.9.0.00.0000</t>
  </si>
  <si>
    <t>Impuestos</t>
  </si>
  <si>
    <t>Cuotas y Aportaciones de Seguridad Social</t>
  </si>
  <si>
    <t>Derechos</t>
  </si>
  <si>
    <t>Otros Ingresos y Beneficios Varios</t>
  </si>
  <si>
    <t>GASTOS Y OTRAS PÉRDIDAS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</si>
  <si>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</si>
  <si>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</si>
  <si>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</si>
  <si>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</si>
  <si>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</si>
  <si>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</si>
  <si>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</si>
  <si>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</si>
  <si>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</si>
  <si>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</si>
  <si>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</si>
  <si>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Provisiones</t>
  </si>
  <si>
    <t>Inversión Pública no Capitalizable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</si>
  <si>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</si>
  <si>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</si>
  <si>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</si>
  <si>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</si>
  <si>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</si>
  <si>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</si>
  <si>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</si>
  <si>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</si>
  <si>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</si>
  <si>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</si>
  <si>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</si>
  <si>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</si>
  <si>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</si>
  <si>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</si>
  <si>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</si>
  <si>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</si>
  <si>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</si>
  <si>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</si>
  <si>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</si>
  <si>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</si>
  <si>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</si>
  <si>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</si>
  <si>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</si>
  <si>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</si>
  <si>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</si>
  <si>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2.1.3.1.01.0000</t>
  </si>
  <si>
    <t>2.1.3.1.01.0007</t>
  </si>
  <si>
    <t>2.1.3.1.01.0008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</si>
  <si>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</si>
  <si>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</si>
  <si>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</si>
  <si>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</si>
  <si>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</si>
  <si>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</si>
  <si>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Pesos</t>
  </si>
  <si>
    <t xml:space="preserve">BANOBRAS, S.N.C. </t>
  </si>
  <si>
    <t>Saldo Final</t>
  </si>
  <si>
    <t>2.1.3.1.01.0010</t>
  </si>
  <si>
    <t>2.1.3.1.01.0011</t>
  </si>
  <si>
    <t>BANOBRAS, S.N.C. (I)</t>
  </si>
  <si>
    <t>BBVA BANCOMER, S.A.  (I)</t>
  </si>
  <si>
    <t>BBVA BANCOMER, S.A. (I)</t>
  </si>
  <si>
    <t xml:space="preserve">lo que debe dar </t>
  </si>
  <si>
    <t xml:space="preserve">diferencia </t>
  </si>
  <si>
    <t>Productos</t>
  </si>
  <si>
    <t>DEUDA PÚBLICA A LARGO PLAZO</t>
  </si>
  <si>
    <t>5.0.0.0.00.0000</t>
  </si>
  <si>
    <t xml:space="preserve">Aprovechamientos </t>
  </si>
  <si>
    <t>Total</t>
  </si>
  <si>
    <t>DESCRIPCIÓN</t>
  </si>
  <si>
    <t>CARGO</t>
  </si>
  <si>
    <t>ABONO</t>
  </si>
  <si>
    <t>1.1.1.1.00.0000</t>
  </si>
  <si>
    <t>EFECTIVO</t>
  </si>
  <si>
    <t>1.1.1.2.00.0000</t>
  </si>
  <si>
    <t>1.1.1.4.00.0000</t>
  </si>
  <si>
    <t>1.1.1.5.00.0000</t>
  </si>
  <si>
    <t>CONVENIO CONTROL VEHICULAR</t>
  </si>
  <si>
    <t>EDIFICACIÓN HABITACIONAL EN PROCESO</t>
  </si>
  <si>
    <t>1.2.3.5.01.0001</t>
  </si>
  <si>
    <t>1.2.3.5.02.0001</t>
  </si>
  <si>
    <t>1.2.3.5.02.0002</t>
  </si>
  <si>
    <t>1.2.3.5.02.0003</t>
  </si>
  <si>
    <t>1.2.3.5.02.0004</t>
  </si>
  <si>
    <t>1.2.3.5.02.0005</t>
  </si>
  <si>
    <t>1.2.3.5.04.0001</t>
  </si>
  <si>
    <t>1.2.3.5.05.0001</t>
  </si>
  <si>
    <t>1.2.3.5.05.0002</t>
  </si>
  <si>
    <t>1.2.3.5.05.0003</t>
  </si>
  <si>
    <t>1.2.3.5.05.0004</t>
  </si>
  <si>
    <t>AFECTACIONES VIALIDADES (INMUEBLES)</t>
  </si>
  <si>
    <t>1.2.3.6.02.0001</t>
  </si>
  <si>
    <t>OTROS BIENES INMUEBLES</t>
  </si>
  <si>
    <t>1.2.3.9.01.0003</t>
  </si>
  <si>
    <t>BIENES MUEBLES</t>
  </si>
  <si>
    <t>1.2.4.1.01.0001</t>
  </si>
  <si>
    <t>MOBILIARIO</t>
  </si>
  <si>
    <t>MUEBLES, EXCEPTO DE OFICINA Y ESTANTERÍ</t>
  </si>
  <si>
    <t>1.2.4.1.02.0001</t>
  </si>
  <si>
    <t>1.2.4.1.03.0001</t>
  </si>
  <si>
    <t>BIENES INFORMÁTICOS</t>
  </si>
  <si>
    <t>1.2.4.1.09.0001</t>
  </si>
  <si>
    <t>EQUIPO DE ADMINISTRACIÓN</t>
  </si>
  <si>
    <t>EQUIPOS Y APARATOS AUDIOVISUALES</t>
  </si>
  <si>
    <t>1.2.4.2.01.0001</t>
  </si>
  <si>
    <t>APARATOS DEPORTIVOS</t>
  </si>
  <si>
    <t>1.2.4.2.02.0001</t>
  </si>
  <si>
    <t>CÁMARAS FOTOGRÁFICAS Y DE VIDEO</t>
  </si>
  <si>
    <t>1.2.4.2.03.0001</t>
  </si>
  <si>
    <t>1.2.4.2.09.0001</t>
  </si>
  <si>
    <t>OTRO MOB. Y EQ EDUCACIONAL Y RECREATIVO</t>
  </si>
  <si>
    <t>EQUIPO MÉDICO Y DE LABORATORIO</t>
  </si>
  <si>
    <t>1.2.4.3.01.0001</t>
  </si>
  <si>
    <t>INSTRUMENTAL MÉDICO Y DE LABORATORIO</t>
  </si>
  <si>
    <t>1.2.4.3.02.0001</t>
  </si>
  <si>
    <t>VEHÍCULOS Y EQUIPO DE TRANSPORTE</t>
  </si>
  <si>
    <t>1.2.4.4.01.0001</t>
  </si>
  <si>
    <t>1.2.4.4.01.0002</t>
  </si>
  <si>
    <t>VEHIC Y EQ. TERRESTRE (SEG PUB Y VIALIDA</t>
  </si>
  <si>
    <t>1.2.4.4.02.0001</t>
  </si>
  <si>
    <t>CARROCERIAS Y REMOLQUES</t>
  </si>
  <si>
    <t>1.2.4.4.02.0002</t>
  </si>
  <si>
    <t>OTROS EQUIPOS DE TRANSPORTE</t>
  </si>
  <si>
    <t>1.2.4.4.09.0001</t>
  </si>
  <si>
    <t>1.2.4.4.09.0002</t>
  </si>
  <si>
    <t>OTROS EQ. TRANSPORTE SEG PUB VIALIDAD</t>
  </si>
  <si>
    <t>EQUIPO DE DEFENSA Y SEGURIDAD</t>
  </si>
  <si>
    <t>1.2.4.5.01.0001</t>
  </si>
  <si>
    <t>MAQUINARIA Y EQUIPO AGROPECUARIO</t>
  </si>
  <si>
    <t>1.2.4.6.01.0001</t>
  </si>
  <si>
    <t>MAQUINARIA Y EQUIPO INDUSTRIAL</t>
  </si>
  <si>
    <t>1.2.4.6.02.0001</t>
  </si>
  <si>
    <t>MAQUINARIA Y EQUIPO DE CONTRUCCIÓN</t>
  </si>
  <si>
    <t>1.2.4.6.03.0001</t>
  </si>
  <si>
    <t>1.2.4.6.04.0001</t>
  </si>
  <si>
    <t>SIST. AIRE ACOND Y REFRIGERACION</t>
  </si>
  <si>
    <t>1.2.4.6.05.0001</t>
  </si>
  <si>
    <t>EQUIPO Y APARATOS DE COMUNICACIÓN Y TELE</t>
  </si>
  <si>
    <t>EQUIPOS DE GENERACIÓN ELÉCTRICA, APARAT</t>
  </si>
  <si>
    <t>1.2.4.6.06.0001</t>
  </si>
  <si>
    <t>HERRAMIENTAS Y MÁQINAS-HERRAMIENTAS</t>
  </si>
  <si>
    <t>1.2.4.6.07.0001</t>
  </si>
  <si>
    <t>1.2.4.6.09.0001</t>
  </si>
  <si>
    <t>OTROS BIENES MUEBLES</t>
  </si>
  <si>
    <t>1.2.4.7.01.0001</t>
  </si>
  <si>
    <t>SOFTWARE</t>
  </si>
  <si>
    <t>1.2.5.1.01.0001</t>
  </si>
  <si>
    <t>LICENCIAS INFORMÁTICAS E INTELECTUALES</t>
  </si>
  <si>
    <t>1.2.5.4.01.0001</t>
  </si>
  <si>
    <t>1.2.7.1.01.0001</t>
  </si>
  <si>
    <t>1.2.7.9.01.0000</t>
  </si>
  <si>
    <t>1.2.7.9.01.0035</t>
  </si>
  <si>
    <t>OTROS ACTIVOS NO CIRCULANTES</t>
  </si>
  <si>
    <t>2.1.1.2.01.0005</t>
  </si>
  <si>
    <t>2.1.1.3.01.0001</t>
  </si>
  <si>
    <t>2.1.1.3.01.0003</t>
  </si>
  <si>
    <t>2.1.1.7.04.0046</t>
  </si>
  <si>
    <t>2.1.1.7.05.0004</t>
  </si>
  <si>
    <t>2.1.1.7.05.0005</t>
  </si>
  <si>
    <t>AUDITORIA SUPERIOR DEL ESTADO</t>
  </si>
  <si>
    <t>2.1.1.7.05.0006</t>
  </si>
  <si>
    <t>PROGRAMAS SOCIALES D.I.F. (1 AL MILLAR)</t>
  </si>
  <si>
    <t>2.1.1.7.05.0008</t>
  </si>
  <si>
    <t>2.1.1.9.01.0001</t>
  </si>
  <si>
    <t>2.1.1.9.02.0001</t>
  </si>
  <si>
    <t>2.1.1.9.02.0002</t>
  </si>
  <si>
    <t>2.1.1.9.02.0003</t>
  </si>
  <si>
    <t>2.1.1.9.02.0004</t>
  </si>
  <si>
    <t>2.1.1.9.02.0005</t>
  </si>
  <si>
    <t>2.1.1.9.02.0006</t>
  </si>
  <si>
    <t>2.1.1.9.02.0007</t>
  </si>
  <si>
    <t>2.1.1.9.02.0008</t>
  </si>
  <si>
    <t>2.1.1.9.03.0001</t>
  </si>
  <si>
    <t>DERECHOS ESTATALES POR REVISIÓN DE PLANO</t>
  </si>
  <si>
    <t>FINANCIAMIENTO 2016 BVA BANCOMER</t>
  </si>
  <si>
    <t>REFINANCIAMIENTO 2016 BBVA BANCOMER</t>
  </si>
  <si>
    <t>FINANCIAMIENTO 2016 BANOBRAS</t>
  </si>
  <si>
    <t>2.1.7.1.01.0001</t>
  </si>
  <si>
    <t>3.2.5.2.01.0001</t>
  </si>
  <si>
    <t>3.2.5.2.01.0002</t>
  </si>
  <si>
    <t>3.2.5.2.01.0003</t>
  </si>
  <si>
    <t>3.2.5.2.01.0004</t>
  </si>
  <si>
    <t>3.2.5.2.01.0005</t>
  </si>
  <si>
    <t>3.2.5.2.01.0006</t>
  </si>
  <si>
    <t>4.3.4.1.00.0000</t>
  </si>
  <si>
    <t>OTROS INGRESOS</t>
  </si>
  <si>
    <t>5.1.1.1.03.0001</t>
  </si>
  <si>
    <t>SUELDO AL PERSONAL PERMANENTE</t>
  </si>
  <si>
    <t>HONORARIOS ASIMILABLES A SALARIOS</t>
  </si>
  <si>
    <t>5.1.1.2.01.0001</t>
  </si>
  <si>
    <t>5.1.1.3.01.0001</t>
  </si>
  <si>
    <t>PREMIOS DE ANTIGÜEDAD (QUINQUENIOS)</t>
  </si>
  <si>
    <t>5.1.1.3.01.0002</t>
  </si>
  <si>
    <t>PRIMA DE ANTIGÜEDAD</t>
  </si>
  <si>
    <t>5.1.1.3.02.0001</t>
  </si>
  <si>
    <t>PRIMA VACACIONAL</t>
  </si>
  <si>
    <t>5.1.1.3.02.0002</t>
  </si>
  <si>
    <t>PRIMA DOMINICAL</t>
  </si>
  <si>
    <t>5.1.1.3.02.0003</t>
  </si>
  <si>
    <t>5.1.1.3.03.0001</t>
  </si>
  <si>
    <t>TIEMPO EXTRA</t>
  </si>
  <si>
    <t>5.1.1.3.03.0003</t>
  </si>
  <si>
    <t>PREMIO HORA EFECTIVA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</si>
  <si>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</si>
  <si>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</si>
  <si>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</si>
  <si>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</si>
  <si>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</si>
  <si>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</si>
  <si>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5.1.1.4.03.0001</t>
  </si>
  <si>
    <t>5.1.1.5.02.0001</t>
  </si>
  <si>
    <t>5.1.1.5.02.0002</t>
  </si>
  <si>
    <t>LIQUIDACIONES</t>
  </si>
  <si>
    <t>5.1.1.5.02.0003</t>
  </si>
  <si>
    <t>INDEMNIZACIONES POR MUERTE</t>
  </si>
  <si>
    <t>5.1.1.5.04.0001</t>
  </si>
  <si>
    <t>BONOS DE DESPENSAS</t>
  </si>
  <si>
    <t>5.1.1.5.04.0003</t>
  </si>
  <si>
    <t>AYUDA PARA LENTES</t>
  </si>
  <si>
    <t>5.1.1.5.04.0004</t>
  </si>
  <si>
    <t>APOYO PARA EL DEPORTE</t>
  </si>
  <si>
    <t>5.1.1.5.04.0005</t>
  </si>
  <si>
    <t>5.1.1.5.04.0007</t>
  </si>
  <si>
    <t>POSADA VACACIONAL</t>
  </si>
  <si>
    <t>5.1.1.5.05.0002</t>
  </si>
  <si>
    <t>CAPACITACIÓN A SERVIDORES PÚBLICOS</t>
  </si>
  <si>
    <t>5.1.1.5.05.0003</t>
  </si>
  <si>
    <t>5.1.1.5.05.0004</t>
  </si>
  <si>
    <t>5.1.1.5.05.0005</t>
  </si>
  <si>
    <t>APOYO ESCOLAR</t>
  </si>
  <si>
    <t>5.1.1.5.09.0001</t>
  </si>
  <si>
    <t>PREVISIÓN SOCIAL FONDO SAPS</t>
  </si>
  <si>
    <t>5.1.1.5.09.0003</t>
  </si>
  <si>
    <t>CANASTILLAS DE MATERNIDAD</t>
  </si>
  <si>
    <t>5.1.1.5.09.0004</t>
  </si>
  <si>
    <t>MEJORA EN LAS CONDICIONES LABORALES</t>
  </si>
  <si>
    <t>5.1.1.5.09.0005</t>
  </si>
  <si>
    <t>5.1.1.5.09.0006</t>
  </si>
  <si>
    <t>5.1.1.5.09.0007</t>
  </si>
  <si>
    <t>DIVERSAS PRESTACIONES SINDICALES</t>
  </si>
  <si>
    <t>5.1.1.5.09.0008</t>
  </si>
  <si>
    <t>5.1.1.5.09.0009</t>
  </si>
  <si>
    <t>DIVERSAS PRESTACIONES CONTRACTUALES</t>
  </si>
  <si>
    <t>5.1.1.6.01.0001</t>
  </si>
  <si>
    <t>BONO DE PRODUCTIVIDAD</t>
  </si>
  <si>
    <t>5.1.1.6.01.0002</t>
  </si>
  <si>
    <t>BONO DE PUNTUALIDAD</t>
  </si>
  <si>
    <t>5.1.1.6.01.0004</t>
  </si>
  <si>
    <t>5.1.1.6.01.0006</t>
  </si>
  <si>
    <t>BONO DE CARGO</t>
  </si>
  <si>
    <t>5.1.1.6.01.0007</t>
  </si>
  <si>
    <t>5.1.1.6.01.0008</t>
  </si>
  <si>
    <t>BONO ANUAL_FIRMA CONTRATO_CLAÚSULA 56</t>
  </si>
  <si>
    <t>5.1.1.6.01.0009</t>
  </si>
  <si>
    <t>5.1.2.1.01.0001</t>
  </si>
  <si>
    <t>5.1.2.1.01.0002</t>
  </si>
  <si>
    <t>5.1.2.1.02.0001</t>
  </si>
  <si>
    <t>MATERIAL DE IMPRENTA</t>
  </si>
  <si>
    <t>5.1.2.1.02.0002</t>
  </si>
  <si>
    <t>5.1.2.1.03.0001</t>
  </si>
  <si>
    <t>5.1.2.1.04.0001</t>
  </si>
  <si>
    <t>5.1.2.1.05.0001</t>
  </si>
  <si>
    <t>MATERIAL IMPRESO Y DIGITAL</t>
  </si>
  <si>
    <t>5.1.2.1.06.0001</t>
  </si>
  <si>
    <t>5.1.2.1.06.0002</t>
  </si>
  <si>
    <t>5.1.2.1.06.0003</t>
  </si>
  <si>
    <t>5.1.2.1.07.0001</t>
  </si>
  <si>
    <t>5.1.2.1.07.0002</t>
  </si>
  <si>
    <t>INSTRUMENTOS MUSICALES</t>
  </si>
  <si>
    <t>5.1.2.1.08.0001</t>
  </si>
  <si>
    <t>5.1.2.2.01.0001</t>
  </si>
  <si>
    <t>CONSUMO DE ALIMENTOS AL PERSONAL</t>
  </si>
  <si>
    <t>5.1.2.2.01.0002</t>
  </si>
  <si>
    <t>ALIMENTOS A REOS</t>
  </si>
  <si>
    <t>5.1.2.2.01.0003</t>
  </si>
  <si>
    <t>5.1.2.2.01.0005</t>
  </si>
  <si>
    <t>DESPENSAS A COMEDORES</t>
  </si>
  <si>
    <t>5.1.2.2.01.0007</t>
  </si>
  <si>
    <t>5.1.2.2.01.0008</t>
  </si>
  <si>
    <t>5.1.2.2.02.0001</t>
  </si>
  <si>
    <t>5.1.2.2.03.0001</t>
  </si>
  <si>
    <t>5.1.2.4.01.0001</t>
  </si>
  <si>
    <t>5.1.2.4.02.0001</t>
  </si>
  <si>
    <t>MATERIAL DE CONSTRUCCIÓN</t>
  </si>
  <si>
    <t>5.1.2.4.02.0002</t>
  </si>
  <si>
    <t>5.1.2.4.03.0001</t>
  </si>
  <si>
    <t>YESO Y PRODUCTOS DE YESO</t>
  </si>
  <si>
    <t>5.1.2.4.04.0001</t>
  </si>
  <si>
    <t>VIDRIO Y PRODUCTOS DE VIDRIO</t>
  </si>
  <si>
    <t>5.1.2.4.05.0001</t>
  </si>
  <si>
    <t>5.1.2.4.06.0001</t>
  </si>
  <si>
    <t>5.1.2.4.07.0001</t>
  </si>
  <si>
    <t>MATERIALES COMPLEMENTARIOS</t>
  </si>
  <si>
    <t>5.1.2.4.08.0001</t>
  </si>
  <si>
    <t>5.1.2.4.09.0001</t>
  </si>
  <si>
    <t>5.1.2.4.09.0002</t>
  </si>
  <si>
    <t>PINTURA</t>
  </si>
  <si>
    <t>5.1.2.4.09.0003</t>
  </si>
  <si>
    <t>5.1.2.4.09.0004</t>
  </si>
  <si>
    <t>MATERIAL PARA MANTENIMIENTO DE ALBERCAS</t>
  </si>
  <si>
    <t>5.1.2.4.09.0005</t>
  </si>
  <si>
    <t>5.1.2.4.09.0006</t>
  </si>
  <si>
    <t>MATERIAL PARA SEÑALES Y NOMENCLATURA</t>
  </si>
  <si>
    <t>5.1.2.4.09.0007</t>
  </si>
  <si>
    <t>5.1.2.4.09.0008</t>
  </si>
  <si>
    <t>REFACCIONES Y ACCESORIOS DE HERRAMIENTAS Y MAQUINARIAS</t>
  </si>
  <si>
    <t>5.1.2.4.09.0009</t>
  </si>
  <si>
    <t>5.1.2.5.01.0001</t>
  </si>
  <si>
    <t>5.1.2.5.02.0001</t>
  </si>
  <si>
    <t>FERTILIZANTES Y GERMICIDAS</t>
  </si>
  <si>
    <t>5.1.2.5.03.0001</t>
  </si>
  <si>
    <t>MEDICAMENTOS</t>
  </si>
  <si>
    <t>5.1.2.5.03.0002</t>
  </si>
  <si>
    <t>5.1.2.5.03.0003</t>
  </si>
  <si>
    <t>5.1.2.5.03.0004</t>
  </si>
  <si>
    <t>5.1.2.5.04.0001</t>
  </si>
  <si>
    <t>5.1.2.5.04.0002</t>
  </si>
  <si>
    <t>5.1.2.5.04.0003</t>
  </si>
  <si>
    <t>5.1.2.5.05.0001</t>
  </si>
  <si>
    <t>5.1.2.5.06.0001</t>
  </si>
  <si>
    <t>5.1.2.5.09.0001</t>
  </si>
  <si>
    <t>5.1.2.5.09.0002</t>
  </si>
  <si>
    <t>5.1.2.6.01.0001</t>
  </si>
  <si>
    <t>GASOLINA</t>
  </si>
  <si>
    <t>5.1.2.6.01.0002</t>
  </si>
  <si>
    <t>5.1.2.6.01.0003</t>
  </si>
  <si>
    <t>GAS L.P.</t>
  </si>
  <si>
    <t>5.1.2.6.01.0004</t>
  </si>
  <si>
    <t>ACEITES Y LUBRICANTES</t>
  </si>
  <si>
    <t>5.1.2.6.01.0005</t>
  </si>
  <si>
    <t>5.1.2.6.02.0001</t>
  </si>
  <si>
    <t>5.1.2.7.01.0001</t>
  </si>
  <si>
    <t>UNIFORMES</t>
  </si>
  <si>
    <t>5.1.2.7.01.0002</t>
  </si>
  <si>
    <t>BANDERAS, ESTANDARTES Y ACCESORIOS</t>
  </si>
  <si>
    <t>5.1.2.7.02.0001</t>
  </si>
  <si>
    <t>5.1.2.7.03.0001</t>
  </si>
  <si>
    <t>MATERIAL DEPORTIVO Y TROFEOS</t>
  </si>
  <si>
    <t>5.1.2.7.03.0002</t>
  </si>
  <si>
    <t>PRODUCTOS TEXTILES</t>
  </si>
  <si>
    <t>5.1.2.7.04.0001</t>
  </si>
  <si>
    <t>5.1.2.7.05.0001</t>
  </si>
  <si>
    <t>BLANCOS</t>
  </si>
  <si>
    <t>5.1.2.8.02.0001</t>
  </si>
  <si>
    <t>5.1.2.8.03.0001</t>
  </si>
  <si>
    <t>EQUIPO DE PROTECCIÓN Y SEGURIDAD</t>
  </si>
  <si>
    <t>UNIFORMES DE SEGURIDAD PÚBLICA</t>
  </si>
  <si>
    <t>5.1.2.8.03.0003</t>
  </si>
  <si>
    <t>5.1.2.9.01.0001</t>
  </si>
  <si>
    <t>HERRAMIENTAS</t>
  </si>
  <si>
    <t>5.1.2.9.02.0001</t>
  </si>
  <si>
    <t>5.1.2.9.03.0001</t>
  </si>
  <si>
    <t>REFACCIONES EQUIPO MUSICAL</t>
  </si>
  <si>
    <t>5.1.2.9.03.0002</t>
  </si>
  <si>
    <t>5.1.2.9.03.0003</t>
  </si>
  <si>
    <t>5.1.2.9.04.0001</t>
  </si>
  <si>
    <t>MATERIALES Y SUMINISTROS DE CÓMPUTO</t>
  </si>
  <si>
    <t>5.1.2.9.05.0001</t>
  </si>
  <si>
    <t>5.1.2.9.06.0001</t>
  </si>
  <si>
    <t>REFACCIONES</t>
  </si>
  <si>
    <t>5.1.2.9.06.0002</t>
  </si>
  <si>
    <t>LLANTAS</t>
  </si>
  <si>
    <t>5.1.2.9.06.0003</t>
  </si>
  <si>
    <t>ACUMULADORES</t>
  </si>
  <si>
    <t>5.1.2.9.07.0002</t>
  </si>
  <si>
    <t>EQUIPO DE SEGURIDAD E HIGIENE LABORAL</t>
  </si>
  <si>
    <t>5.1.2.9.07.0003</t>
  </si>
  <si>
    <t>5.1.2.9.08.0001</t>
  </si>
  <si>
    <t>5.1.2.9.09.0001</t>
  </si>
  <si>
    <t>SEÑALAMIENTOS Y NOMENCLATURAS</t>
  </si>
  <si>
    <t>5.1.2.9.09.0002</t>
  </si>
  <si>
    <t>ADORNOS NAVIDEÑOS</t>
  </si>
  <si>
    <t>5.1.2.9.09.0003</t>
  </si>
  <si>
    <t>5.1.2.9.09.0004</t>
  </si>
  <si>
    <t>REFACCIONES MENORES OTROS BIENES MUEBLES</t>
  </si>
  <si>
    <t>5.1.3.1.01.0001</t>
  </si>
  <si>
    <t>5.1.3.1.01.0002</t>
  </si>
  <si>
    <t>5.1.3.1.01.0004</t>
  </si>
  <si>
    <t>ENERGÍA EÓLICA</t>
  </si>
  <si>
    <t>5.1.3.1.02.0001</t>
  </si>
  <si>
    <t>GAS NATURAL</t>
  </si>
  <si>
    <t>5.1.3.1.03.0001</t>
  </si>
  <si>
    <t>SERVICIO DE AGUA Y DRENAJE</t>
  </si>
  <si>
    <t>5.1.3.1.04.0001</t>
  </si>
  <si>
    <t>5.1.3.1.05.0001</t>
  </si>
  <si>
    <t>SERVICIO CELULAR</t>
  </si>
  <si>
    <t>5.1.3.1.07.0001</t>
  </si>
  <si>
    <t>SERVICIO DE INTERNET</t>
  </si>
  <si>
    <t>5.1.3.1.07.0002</t>
  </si>
  <si>
    <t>SERVICIO DE INTERNET PÚBLICO</t>
  </si>
  <si>
    <t>5.1.3.1.08.0001</t>
  </si>
  <si>
    <t>ARRENDAMIENTO DE EDIFICIOS</t>
  </si>
  <si>
    <t>5.1.3.2.02.0001</t>
  </si>
  <si>
    <t>5.1.3.2.02.0002</t>
  </si>
  <si>
    <t>ARRENDAMIENTO DE INSTALACIONES</t>
  </si>
  <si>
    <t>5.1.3.2.03.0001</t>
  </si>
  <si>
    <t>ARRENDAMIENTO DE EQUIPO DE OFICINA</t>
  </si>
  <si>
    <t>5.1.3.2.03.0002</t>
  </si>
  <si>
    <t>ARRENDAMIENTO DE EQUIPO DE CÓMPUTO</t>
  </si>
  <si>
    <t>5.1.3.2.03.0003</t>
  </si>
  <si>
    <t>5.1.3.2.04.0001</t>
  </si>
  <si>
    <t>ARRENDAMIENTO DE EQUIPO DE TRANSPORTE</t>
  </si>
  <si>
    <t>5.1.3.2.05.0001</t>
  </si>
  <si>
    <t>5.1.3.2.05.0002</t>
  </si>
  <si>
    <t>5.1.3.2.06.0001</t>
  </si>
  <si>
    <t>5.1.3.2.06.0002</t>
  </si>
  <si>
    <t>ARRENDAMIENTO DE OTROS EQUIPOS</t>
  </si>
  <si>
    <t>5.1.3.2.06.0003</t>
  </si>
  <si>
    <t>ARRENDAMIENTO PURO DE MAQUINARIA</t>
  </si>
  <si>
    <t>ARRENDAMIENTO DE ACTIVOS INTANGIBLES</t>
  </si>
  <si>
    <t>5.1.3.2.07.0001</t>
  </si>
  <si>
    <t>OTROS ARRENDAMIENTOS</t>
  </si>
  <si>
    <t>5.1.3.2.09.0001</t>
  </si>
  <si>
    <t>5.1.3.2.09.0003</t>
  </si>
  <si>
    <t>5.1.3.2.09.0005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</si>
  <si>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</si>
  <si>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</si>
  <si>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</si>
  <si>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</si>
  <si>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</si>
  <si>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</si>
  <si>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5.1.3.3.02.0002</t>
  </si>
  <si>
    <t>ESTUDIOS Y PROYECTOS</t>
  </si>
  <si>
    <t>5.1.3.3.03.0001</t>
  </si>
  <si>
    <t>5.1.3.3.04.0001</t>
  </si>
  <si>
    <t>CAPACITACIÓN</t>
  </si>
  <si>
    <t>5.1.3.3.06.0001</t>
  </si>
  <si>
    <t>SERVICIOS DE PROTECCIÓN Y SEGURIDAD</t>
  </si>
  <si>
    <t>5.1.3.3.07.0001</t>
  </si>
  <si>
    <t>5.1.3.3.08.0001</t>
  </si>
  <si>
    <t>VIGILANCIA</t>
  </si>
  <si>
    <t>5.1.3.3.09.0001</t>
  </si>
  <si>
    <t>ANÁLISIS CLÍNICOS_ANTIDOPING</t>
  </si>
  <si>
    <t>5.1.3.3.09.0003</t>
  </si>
  <si>
    <t>5.1.3.3.09.0004</t>
  </si>
  <si>
    <t>ESTUDIOS ESPECIALIZADOS</t>
  </si>
  <si>
    <t>5.1.3.3.09.0005</t>
  </si>
  <si>
    <t>SERVICIOS PROFESIONALES</t>
  </si>
  <si>
    <t>5.1.3.3.09.0006</t>
  </si>
  <si>
    <t>5.1.3.3.09.0009</t>
  </si>
  <si>
    <t>SERVICIO MÉDICO Y ESPECIALIZACIONES</t>
  </si>
  <si>
    <t>5.1.3.3.09.0010</t>
  </si>
  <si>
    <t>SERVICIO INTEGRAL DE LUMINARIAS</t>
  </si>
  <si>
    <t>5.1.3.3.09.0011</t>
  </si>
  <si>
    <t>5.1.3.4.01.0001</t>
  </si>
  <si>
    <t>COMISIONES Y SITUACIONES BANCARIAS</t>
  </si>
  <si>
    <t>5.1.3.4.03.0001</t>
  </si>
  <si>
    <t>TRASLADO DE VALORES</t>
  </si>
  <si>
    <t>5.1.3.4.05.0001</t>
  </si>
  <si>
    <t>5.1.3.4.05.0003</t>
  </si>
  <si>
    <t>OTROS SEGUROS</t>
  </si>
  <si>
    <t>FLETES Y MANIOBRAS</t>
  </si>
  <si>
    <t>5.1.3.4.07.0001</t>
  </si>
  <si>
    <t>5.1.3.4.07.0002</t>
  </si>
  <si>
    <t>COMISIONES POR VENTAS</t>
  </si>
  <si>
    <t>5.1.3.4.08.0001</t>
  </si>
  <si>
    <t>5.1.3.4.09.0001</t>
  </si>
  <si>
    <t>SERVICIOS FIDUCIARIOS Y DE CALIFICADORAS</t>
  </si>
  <si>
    <t>5.1.3.4.09.0002</t>
  </si>
  <si>
    <t>OTROS SERVICIOS BANCARIOS</t>
  </si>
  <si>
    <t>5.1.3.5.01.0001</t>
  </si>
  <si>
    <t>5.1.3.5.02.0001</t>
  </si>
  <si>
    <t>5.1.3.5.02.0003</t>
  </si>
  <si>
    <t>5.1.3.5.03.0001</t>
  </si>
  <si>
    <t>5.1.3.5.03.0002</t>
  </si>
  <si>
    <t>MANTENIMIENTO DE EQUIPO DE COMUNICACIÓN</t>
  </si>
  <si>
    <t>5.1.3.5.04.0001</t>
  </si>
  <si>
    <t>5.1.3.5.05.0001</t>
  </si>
  <si>
    <t>5.1.3.5.05.0002</t>
  </si>
  <si>
    <t>DEDUCIBLE POR SEGURO</t>
  </si>
  <si>
    <t>5.1.3.5.07.0001</t>
  </si>
  <si>
    <t>MANTENIMIENTO DE EQUIPO PESADO</t>
  </si>
  <si>
    <t>5.1.3.5.07.0003</t>
  </si>
  <si>
    <t>MANTENIMIENTO DE ELEVADORES</t>
  </si>
  <si>
    <t>5.1.3.5.07.0007</t>
  </si>
  <si>
    <t>5.1.3.5.08.0001</t>
  </si>
  <si>
    <t>CUOTAS A SIMEPRODE</t>
  </si>
  <si>
    <t>5.1.3.5.08.0002</t>
  </si>
  <si>
    <t>SERVICIOS DE RECOLECCIÓN DE CONTENEDORES</t>
  </si>
  <si>
    <t>5.1.3.5.08.0005</t>
  </si>
  <si>
    <t>MANEJO DE DESECHOS TÓXICOS</t>
  </si>
  <si>
    <t>5.1.3.5.08.0006</t>
  </si>
  <si>
    <t>5.1.3.5.08.0007</t>
  </si>
  <si>
    <t>5.1.3.5.08.0008</t>
  </si>
  <si>
    <t>OTROS SERVICIOS DE LIMPIEZA</t>
  </si>
  <si>
    <t>5.1.3.5.09.0001</t>
  </si>
  <si>
    <t>MANTENIMIENTO A PARQUES Y JARDINES</t>
  </si>
  <si>
    <t>5.1.3.5.09.0002</t>
  </si>
  <si>
    <t>5.1.3.5.09.0004</t>
  </si>
  <si>
    <t>5.1.3.6.01.0001</t>
  </si>
  <si>
    <t>5.1.3.6.03.0001</t>
  </si>
  <si>
    <t>5.1.3.6.06.0001</t>
  </si>
  <si>
    <t>5.1.3.6.09.0001</t>
  </si>
  <si>
    <t>MONITOREO Y ENCUESTAS</t>
  </si>
  <si>
    <t>5.1.3.7.01.0001</t>
  </si>
  <si>
    <t>5.1.3.7.02.0001</t>
  </si>
  <si>
    <t>BOLETOS PASAJE TERRESTRE</t>
  </si>
  <si>
    <t>5.1.3.7.05.0001</t>
  </si>
  <si>
    <t>GASTOS DE VIAJE</t>
  </si>
  <si>
    <t>OTROS SERVICIOS DE TRASLADO Y HOSPEDAJE</t>
  </si>
  <si>
    <t>5.1.3.7.09.0001</t>
  </si>
  <si>
    <t>5.1.3.8.01.0001</t>
  </si>
  <si>
    <t>ATENCIÓN A FUNCIONARIOS</t>
  </si>
  <si>
    <t>5.1.3.8.01.0002</t>
  </si>
  <si>
    <t>INFORME DEL C. PRESIDENTE MUNICIPAL</t>
  </si>
  <si>
    <t>5.1.3.8.02.0001</t>
  </si>
  <si>
    <t>EVENTOS CÍVICOS</t>
  </si>
  <si>
    <t>5.1.3.8.02.0002</t>
  </si>
  <si>
    <t>5.1.3.8.02.0003</t>
  </si>
  <si>
    <t>5.1.3.8.02.0004</t>
  </si>
  <si>
    <t>5.1.3.8.02.0005</t>
  </si>
  <si>
    <t>DÍA DEL PADRE</t>
  </si>
  <si>
    <t>5.1.3.8.02.0006</t>
  </si>
  <si>
    <t>ANIVERSARIO DEL MUNICIPIO</t>
  </si>
  <si>
    <t>5.1.3.8.02.0007</t>
  </si>
  <si>
    <t>5.1.3.8.02.0008</t>
  </si>
  <si>
    <t>5.1.3.8.02.0009</t>
  </si>
  <si>
    <t>FIESTAS PATRIAS</t>
  </si>
  <si>
    <t>5.1.3.8.04.0001</t>
  </si>
  <si>
    <t>EVENTOS POR EXPOSICIONES</t>
  </si>
  <si>
    <t>5.1.3.8.05.0001</t>
  </si>
  <si>
    <t>5.1.3.9.01.0001</t>
  </si>
  <si>
    <t>GASTOS FUNERARIOS</t>
  </si>
  <si>
    <t>5.1.3.9.01.0002</t>
  </si>
  <si>
    <t>5.1.3.9.02.0001</t>
  </si>
  <si>
    <t>REFRENDOS, PLACAS Y TENENCIAS</t>
  </si>
  <si>
    <t>5.1.3.9.02.0002</t>
  </si>
  <si>
    <t>PAGO DE DERECHOS DIVERSOS</t>
  </si>
  <si>
    <t>5.1.3.9.02.0003</t>
  </si>
  <si>
    <t>5.1.3.9.04.0001</t>
  </si>
  <si>
    <t>5.1.3.9.04.0002</t>
  </si>
  <si>
    <t>5.1.3.9.04.0003</t>
  </si>
  <si>
    <t>5.1.3.9.05.0001</t>
  </si>
  <si>
    <t>5.1.3.9.05.0002</t>
  </si>
  <si>
    <t>5.1.3.9.05.0003</t>
  </si>
  <si>
    <t>RECARGOS Y ACTUALIZACIONES IMPUESTOS FEDERALES</t>
  </si>
  <si>
    <t>5.1.3.9.06.0002</t>
  </si>
  <si>
    <t>SEGUROS DE RESPONSABILIDAD CIVIL</t>
  </si>
  <si>
    <t>5.1.3.9.08.0001</t>
  </si>
  <si>
    <t>5.1.3.9.09.0001</t>
  </si>
  <si>
    <t>SUSCRIPCIONES Y CUOTAS</t>
  </si>
  <si>
    <t>5.1.3.9.09.0002</t>
  </si>
  <si>
    <t>5.1.3.9.09.0003</t>
  </si>
  <si>
    <t>SERVICIO OPERACIÓN GPS</t>
  </si>
  <si>
    <t>5.1.3.9.09.0005</t>
  </si>
  <si>
    <t>DIVERSOS SERVICIOS</t>
  </si>
  <si>
    <t>5.1.3.9.09.0008</t>
  </si>
  <si>
    <t>5.2.2.1.00.0001</t>
  </si>
  <si>
    <t>5.2.2.1.00.0002</t>
  </si>
  <si>
    <t>5.2.2.1.00.0003</t>
  </si>
  <si>
    <t>5.2.3.1.05.0001</t>
  </si>
  <si>
    <t>AYUDAS SOCIALES A PERSONAS</t>
  </si>
  <si>
    <t>5.2.4.1.01.0001</t>
  </si>
  <si>
    <t>5.2.4.1.01.0002</t>
  </si>
  <si>
    <t>DESPENSAS A PERSONAS DE ESCASOS RECURSOS</t>
  </si>
  <si>
    <t>5.2.4.1.01.0004</t>
  </si>
  <si>
    <t>5.2.4.1.01.0005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</si>
  <si>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</si>
  <si>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</si>
  <si>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</si>
  <si>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</si>
  <si>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</si>
  <si>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</si>
  <si>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5.2.4.2.01.0001</t>
  </si>
  <si>
    <t>5.2.4.3.03.0002</t>
  </si>
  <si>
    <t>APORTACIONES A LA CRUZ ROJA</t>
  </si>
  <si>
    <t>5.2.4.3.03.0003</t>
  </si>
  <si>
    <t>APORTACIONES A BOMBEROS</t>
  </si>
  <si>
    <t>5.2.4.3.03.0004</t>
  </si>
  <si>
    <t>PENSIONES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</si>
  <si>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</si>
  <si>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</si>
  <si>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</si>
  <si>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</si>
  <si>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</si>
  <si>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</si>
  <si>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</si>
  <si>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</si>
  <si>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</si>
  <si>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</si>
  <si>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</si>
  <si>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5.2.5.1.01.0009</t>
  </si>
  <si>
    <t>5.2.5.1.01.0010</t>
  </si>
  <si>
    <t>5.2.5.1.01.0011</t>
  </si>
  <si>
    <t>JUBILACIONES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</si>
  <si>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</si>
  <si>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</si>
  <si>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</si>
  <si>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</si>
  <si>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</si>
  <si>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</si>
  <si>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</si>
  <si>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</si>
  <si>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</si>
  <si>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</si>
  <si>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5.2.5.2.01.0009</t>
  </si>
  <si>
    <t>5.2.5.2.01.0010</t>
  </si>
  <si>
    <t>5.2.5.2.01.0011</t>
  </si>
  <si>
    <t>OTRAS PENSIONES Y JUBILACIONES</t>
  </si>
  <si>
    <t>5.2.5.9.01.0001</t>
  </si>
  <si>
    <t>5.2.5.9.01.0002</t>
  </si>
  <si>
    <t>5.2.6.2.01.0002</t>
  </si>
  <si>
    <t>FIDEICOMISO LA GRAN CIUDAD (F-BP417)</t>
  </si>
  <si>
    <t>5.2.6.2.01.0003</t>
  </si>
  <si>
    <t>5.3.3.2.01.0002</t>
  </si>
  <si>
    <t>5.3.3.2.01.0004</t>
  </si>
  <si>
    <t>5.4.1.1.00.0000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</si>
  <si>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</si>
  <si>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</si>
  <si>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</si>
  <si>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</si>
  <si>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</si>
  <si>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</si>
  <si>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5.4.3.1.00.0000</t>
  </si>
  <si>
    <t>5.4.3.1.01.0001</t>
  </si>
  <si>
    <t>5.5.0.0.00.0000</t>
  </si>
  <si>
    <t>5.5.1.1.00.0000</t>
  </si>
  <si>
    <t>5.5.1.3.00.0000</t>
  </si>
  <si>
    <t>5.5.1.5.00.0000</t>
  </si>
  <si>
    <t>5.5.1.7.00.0000</t>
  </si>
  <si>
    <t>5.5.1.8.00.0000</t>
  </si>
  <si>
    <t>5.5.2.1.01.0001</t>
  </si>
  <si>
    <t>5.5.9.1.01.0002</t>
  </si>
  <si>
    <t>5.6.0.0.00.0000</t>
  </si>
  <si>
    <t>7.4.1.0.00.0000</t>
  </si>
  <si>
    <t>7.4.2.0.00.0000</t>
  </si>
  <si>
    <t>INVERSIÓN PÚBLICA</t>
  </si>
  <si>
    <t>5.2.6.2.01.0004</t>
  </si>
  <si>
    <t>FIDEICOMISO DISTRITO TEC</t>
  </si>
  <si>
    <t>Flujos Netos de Efectivo por Actividades de Financiamiento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</si>
  <si>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</si>
  <si>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</si>
  <si>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</si>
  <si>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Corto plazo: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</si>
  <si>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</si>
  <si>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</si>
  <si>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</si>
  <si>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</si>
  <si>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</si>
  <si>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</si>
  <si>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</si>
  <si>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</si>
  <si>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BIENES INMUEBLES, INFRAESTRUCTURA Y CONSTRUCCIONES EN PROCESO</t>
  </si>
  <si>
    <t>PROVISIÓN PARA DEMANDAS Y JUICIOS A CORTO PLAZO</t>
  </si>
  <si>
    <t>3.2.5.2.01.0007</t>
  </si>
  <si>
    <t>Diferencia</t>
  </si>
  <si>
    <t>FONDOS CON AFECTACIÓN ESPECÍFICA</t>
  </si>
  <si>
    <t>CONSTRUCCIÓN Y/O REHABILITACIÓN INFRAESTRCTURA EDUCATIVA</t>
  </si>
  <si>
    <t>CARROCERÍAS  REMOLQUES (SEGURIDAD PÚBLICA Y VIALIDAD)</t>
  </si>
  <si>
    <t>BIENES ARTÍSTICOS, CULTURALES Y CIENTÍFICOS</t>
  </si>
  <si>
    <t>EVALUACIÓN DE PROYECTOS (PARTIDA PLURIANUAL)</t>
  </si>
  <si>
    <t>OTROS ACTIVOS DIFERIDOS POR DEPÓSITOS EN GARANTÍA</t>
  </si>
  <si>
    <t>CONTRALORÍA INTERNA DEL ESTADO</t>
  </si>
  <si>
    <t>RECTIFICACIONES DE RESULTADOS DEL EJERCICIO 2014</t>
  </si>
  <si>
    <t>RECTIFICACIONES DE RESULTADOS DEL EJERCICIO 2015</t>
  </si>
  <si>
    <t>RECTIFICACIONES DE RESULTADOS DEL EJERCICIO 2016</t>
  </si>
  <si>
    <t>RECTIFICACIONES DE RESULTADOS DEL EJERCICIO 2017</t>
  </si>
  <si>
    <t>RECTIFICACIONES DE RESULTADOS DEL EJERCICIO 2018</t>
  </si>
  <si>
    <t>RECTIFICACIONES RESULTADOS EJERCICIO 2019</t>
  </si>
  <si>
    <t>3.2.5.2.01.0008</t>
  </si>
  <si>
    <t>RECTIFICACIONES DE RESULTADOS DEL EJERCICIO 2020</t>
  </si>
  <si>
    <t>5.1.1.6.01.0010</t>
  </si>
  <si>
    <t>BONO ESTIMULO A PERSONAL OPERATIVO</t>
  </si>
  <si>
    <t>ALIMENTACIÓN BRIGADAS</t>
  </si>
  <si>
    <t>5.1.2.5.04.0005</t>
  </si>
  <si>
    <t>ARRENDAMIENTO DE MOBILIARIO Y EQUIPO DE ADMINISTRACIÓN, EDUCACIONAL Y RECREATIVO</t>
  </si>
  <si>
    <t>INTERESES, COMISIONES Y OTROS GASTOS DE DEUDA PÚBLICA</t>
  </si>
  <si>
    <t>OTROS GASTOS Y PÉRDIDAS EXTRAORDINARIAS</t>
  </si>
  <si>
    <t>RECTIFICACIONES DE RESULTADOS DEL EJERCICIO 2013 Y ANTERIORES</t>
  </si>
  <si>
    <t>Otros orígenes de operación</t>
  </si>
  <si>
    <t xml:space="preserve">Orígen </t>
  </si>
  <si>
    <t>TOTAL</t>
  </si>
  <si>
    <t>Otras Aplicaciones de Operación</t>
  </si>
  <si>
    <t>DIFERENCIA EN REA 322</t>
  </si>
  <si>
    <t>Diferencia de la Depreciación</t>
  </si>
  <si>
    <t>Cuenta 5611</t>
  </si>
  <si>
    <t>TRASPASO A ANTICIPOS</t>
  </si>
  <si>
    <t>Neto</t>
  </si>
  <si>
    <t>Bajas</t>
  </si>
  <si>
    <t>Anticipos</t>
  </si>
  <si>
    <t>Otros Orígenes de Financiamiento</t>
  </si>
  <si>
    <t>Servicios de la Deuda Interno</t>
  </si>
  <si>
    <t>Conciliación Créditos Bancarios (Pago capital)</t>
  </si>
  <si>
    <t>Los saldos salen directo de la balanza</t>
  </si>
  <si>
    <t>DIFERENCIA, BUSCAR CANTIDAD</t>
  </si>
  <si>
    <t>REVISAR CUANDO SON ORIGENES O APLICACINES PARA SU CORRECTO REGISTRO</t>
  </si>
  <si>
    <t>MODIFICAR TABLAS</t>
  </si>
  <si>
    <t>Otros Gastos 559</t>
  </si>
  <si>
    <t>Estimacion cuentas incobrables 116</t>
  </si>
  <si>
    <t>DIFERENCIA</t>
  </si>
  <si>
    <t>CARGOS</t>
  </si>
  <si>
    <t>CONCEPTO</t>
  </si>
  <si>
    <r>
      <t xml:space="preserve">Cargos que no consumen presupuesto para flujo SE REGISTRO VS </t>
    </r>
    <r>
      <rPr>
        <sz val="8"/>
        <color rgb="FF3366FF"/>
        <rFont val="Arial"/>
        <family val="2"/>
      </rPr>
      <t>ACTIVO FIJO</t>
    </r>
  </si>
  <si>
    <t>Estimación de cuentas incobrables 116</t>
  </si>
  <si>
    <t>Comprobación vs ECSF</t>
  </si>
  <si>
    <t>Rectificaciones de inverisones en Proceso</t>
  </si>
  <si>
    <t>Alta por poseción 3252</t>
  </si>
  <si>
    <t>Rectificaciones 3252</t>
  </si>
  <si>
    <t>Cargos que no genera flujo 4399</t>
  </si>
  <si>
    <t>Rectificaciones de Resultados de Ejercicios Anteriores 3252</t>
  </si>
  <si>
    <t>Bajo protesta de decir verdad declaramos que los Estados Financieros y sus notas, son razonablemente correctos y son responsabilidad del emisor</t>
  </si>
  <si>
    <t>Subtotal de Deuda Pública a Corto Plazo</t>
  </si>
  <si>
    <t>Subtotal de Deuda Pública a Largo Plazo</t>
  </si>
  <si>
    <t>Total de Deuda Pública y Otros Pasivos</t>
  </si>
  <si>
    <t>Total de Otros Pasivos</t>
  </si>
  <si>
    <t>3.2.5.2.01.0009</t>
  </si>
  <si>
    <t>RECTIFICACIONES DE RESULTADOS DEL EJERCICIO 2021</t>
  </si>
  <si>
    <t>5.2.4.1.01.0011</t>
  </si>
  <si>
    <t>FOMENTO ECONÓMICO</t>
  </si>
  <si>
    <t>Derechos a Recibir Bienes y Servicios 113</t>
  </si>
  <si>
    <t>Total general</t>
  </si>
  <si>
    <t>5.1.2.4.09.0010</t>
  </si>
  <si>
    <t>MOBILIARIO URBANO Y DEPORTIVO P/ESPACIOS PÚBLICOS</t>
  </si>
  <si>
    <t>ARRENDAMIENTO EQUIPO TELEGESTIÓN</t>
  </si>
  <si>
    <t>REPARACIÓN Y MANTENIMIENTO DE EQUIPO DE DEFENSA Y SEGURIDAD</t>
  </si>
  <si>
    <t>5.1.3.5.06.0002</t>
  </si>
  <si>
    <t>SERVICIOS DE LAVANDERÍA</t>
  </si>
  <si>
    <t>DÍA DE LAS MUJERES</t>
  </si>
  <si>
    <t>DÍA DEL MAESTRO</t>
  </si>
  <si>
    <t>PROVISIÓN POR DEMANDAS Y JUICIOS A CORTO PLAZO</t>
  </si>
  <si>
    <t>DEMANDAS JUDICIALES EN PROCESO DE RESOLUCIÓN</t>
  </si>
  <si>
    <t>RESOLUCION DE DEMANDAS EN PROCESO JUDICIAL</t>
  </si>
  <si>
    <t>Provisión de Corto Plazo</t>
  </si>
  <si>
    <t>Cancelacion por correccion de poliza</t>
  </si>
  <si>
    <t>Ajuste vs 5599</t>
  </si>
  <si>
    <t>3.2.5.2.01.0010</t>
  </si>
  <si>
    <t>RECTIFICACIONES DE RESULTADOS EJERCICIO 2022</t>
  </si>
  <si>
    <t>5.1.1.5.04.0012</t>
  </si>
  <si>
    <t>BONO DE DESPENSA (LIQUIDACION-JUICIO)</t>
  </si>
  <si>
    <t>Otros Activos No Circulantes</t>
  </si>
  <si>
    <t>1.2.3.6.06.0003</t>
  </si>
  <si>
    <t>CONSTRUCCIÓN DE OBRA PARA EL TRANSPORTE ELÉCTRICO</t>
  </si>
  <si>
    <t>5.1.1.3.04.0004</t>
  </si>
  <si>
    <t>GRATIFICACIÓN ESPECIAL ÚNICA</t>
  </si>
  <si>
    <t>BONO ECONÓMICO</t>
  </si>
  <si>
    <t>5.1.1.6.02.0002</t>
  </si>
  <si>
    <t>RECONOCIMIENTO DESEMPEÑO COVID</t>
  </si>
  <si>
    <t>5.1.2.1.01.0003</t>
  </si>
  <si>
    <t>ARTÍCULOS DE ASEO  E HIGIENE PERSONAL PARA SSPVM</t>
  </si>
  <si>
    <t>5.1.2.5.03.0005</t>
  </si>
  <si>
    <t>5.1.2.5.04.0004</t>
  </si>
  <si>
    <t>5.1.3.3.03.0002</t>
  </si>
  <si>
    <t>CIUDAD INTELIGENTE</t>
  </si>
  <si>
    <t>SENTENCIAS Y RESOLUCIONES RECURSOS HUMANOS</t>
  </si>
  <si>
    <t>GASTOS DE TRANSICIÓN</t>
  </si>
  <si>
    <t>BECAS Y OTRAS AYUDAS P/PROG. CAPACITACIÓN</t>
  </si>
  <si>
    <t>OTROS CONVENIOS</t>
  </si>
  <si>
    <t>ADEUDOS DE EJERCICIOS FISCALES ANTERIORES</t>
  </si>
  <si>
    <t>TRASPASO A CUENTAS DE ACTIVO FIJO</t>
  </si>
  <si>
    <t>Remanente 322</t>
  </si>
  <si>
    <t>5.1.1.4.02.0001</t>
  </si>
  <si>
    <t>APORTACION A INFONAVIT</t>
  </si>
  <si>
    <t>Los saldos presentados en el apartado " Deuda Pública, Corto Plazo" corresponden a la porción a corto plazo de la deuda pública a largo plazo.</t>
  </si>
  <si>
    <t>BANCOS / TESORERÌA</t>
  </si>
  <si>
    <t>INVERSIONES TEMPORALES (HASTA TRES MESES)</t>
  </si>
  <si>
    <t>TOTAL DE EFECTIVO Y EQUIVALENTES</t>
  </si>
  <si>
    <t>RESULTADOS DEL EJERCICIO AHORRO/DESAHORRO</t>
  </si>
  <si>
    <t>MOVIMIENTOS DE PARTIDAS (O RUBROS) QUE NO AFECTAN AL EFECTIVO:</t>
  </si>
  <si>
    <t>ESTIMACIONES Y DETERIOROS</t>
  </si>
  <si>
    <t>DEPRECIACIÓN</t>
  </si>
  <si>
    <t>AMORTIZACIÓN</t>
  </si>
  <si>
    <t>DISMINUCIÓN POR PERDIDA, OBSOLESCENCIA Y DETERIORO</t>
  </si>
  <si>
    <t>INCREMENTO (DECREMENTO) EN LAS PROVISIONES</t>
  </si>
  <si>
    <t>INCREMENTO EN BIENES NO CAPITALIZABLES</t>
  </si>
  <si>
    <t>INCREMENTO (DECREMENTO) EN PASIVOS Y HACIENDA PÚBLICA</t>
  </si>
  <si>
    <t>DECREMENTO (INCREMENTO) EN CUENTAS POR COBRAR</t>
  </si>
  <si>
    <t>FLUJOS DE EFECTIVO NETO DE LAS ACTIVIDADES DE OPERACIÓN</t>
  </si>
  <si>
    <t>Efectivo y Equivalentes al Efectivo al Inicio del Ejercicio (Operación)</t>
  </si>
  <si>
    <t>INTANGIBLES</t>
  </si>
  <si>
    <t>SUBTOTAL</t>
  </si>
  <si>
    <t>PROYECTOS CON CONTRATOS APP</t>
  </si>
  <si>
    <t>Flujos de Efectivo por Actividades de Inversión</t>
  </si>
  <si>
    <t>DICIEMBRE 2023</t>
  </si>
  <si>
    <t>3.2.5.2.01.0011</t>
  </si>
  <si>
    <t>RECTIFICACIONES DE RESULTADOS EJERCICIO 2023</t>
  </si>
  <si>
    <t>5.5.9.1.01.0003</t>
  </si>
  <si>
    <t>ADEFAS AÑO 2021</t>
  </si>
  <si>
    <t>5.5.9.1.01.0004</t>
  </si>
  <si>
    <t>ADEFAS AÑO 2022</t>
  </si>
  <si>
    <t>5.5.9.1.01.0005</t>
  </si>
  <si>
    <t>ADEFAS AÑO 2023</t>
  </si>
  <si>
    <t>SE CALCULA RESTANDO EL SALDO DE ECSF CTA 1.2.6 DEPRECIACION DET Y AMORT- EL SALDO DEL ESTADO DE ACTIVIDADES G56 5.5.1 ESTIM. DEPRECIACIONES, DET…</t>
  </si>
  <si>
    <t>ESTADO DE ACTIVIDADES</t>
  </si>
  <si>
    <t>ESTADO DE CAMBIOS EN LA SF</t>
  </si>
  <si>
    <t>CORRESPONDE A INTANGIBLES</t>
  </si>
  <si>
    <t>PORCIÓN A CORTO PLAZO DE LA DEUDA P A LARGO PLAZO</t>
  </si>
  <si>
    <t>DIFERENCIA EN LA DEPRECIACIÓN</t>
  </si>
  <si>
    <t>SALDO DEL ESTADO DE ACTIVIDADES G56 5.5.1 ESTIM. DEPRECIACIONES, DET…</t>
  </si>
  <si>
    <t>SALDO DE ECSF CTA 1.2.6 DEPRECIACION DET Y AMORT</t>
  </si>
  <si>
    <t>DIFERENCIA EN REA</t>
  </si>
  <si>
    <t>Resultados del Ejercicio (Ahorro / Desahorro) 2023</t>
  </si>
  <si>
    <t>Resultados de Ejercicios Anteriores 2024</t>
  </si>
  <si>
    <t>Resultados de Ejercicios Anteriores 2023</t>
  </si>
  <si>
    <t>DIFERENCIA REA</t>
  </si>
  <si>
    <t>DIFERENCIA REA 2024 VS 2023 ESF DIC</t>
  </si>
  <si>
    <t>ECSF Rectificaciones de Resultados de Ejercicios Anteriores</t>
  </si>
  <si>
    <t>CONC AF REA 3252 (CREDITOS-APLICACIONES / CARGOS-ORIGEN)</t>
  </si>
  <si>
    <t>ADEFAS 5591 CRÉDITOS</t>
  </si>
  <si>
    <t>ESTADO DE ACTIVIDADES G59 OTROS GASTOS</t>
  </si>
  <si>
    <t>CONC. AF. ADEFAS</t>
  </si>
  <si>
    <t>ANALISIS DE COG</t>
  </si>
  <si>
    <t>IMPORTE PAGADO CAP 5000 (SIN INTANGIBLES)</t>
  </si>
  <si>
    <t>MUNICIPIO DE LA CIUDAD DE MONTERREY</t>
  </si>
  <si>
    <t>SECRETARÍA DE FINANZAS Y ADMINISTRACIÓN</t>
  </si>
  <si>
    <t>DIRECCIÓN DE CONTABILIDAD Y CUENTA PÚBLICA</t>
  </si>
  <si>
    <t>CONCILIACIÓN CONTABLE PRESUPUESTAL</t>
  </si>
  <si>
    <t>PARTIDA ESPECÍFICA</t>
  </si>
  <si>
    <t>SUMA</t>
  </si>
  <si>
    <t>CUENTA CONTABLE</t>
  </si>
  <si>
    <t>SALDO</t>
  </si>
  <si>
    <t>NOTAS</t>
  </si>
  <si>
    <t>AGUINALDO (GRATIFICACION DE FIN DE AÑO)</t>
  </si>
  <si>
    <t>APORTACIONES AL SISTEMA PARA RETIRO</t>
  </si>
  <si>
    <t>INDEMNIZACIONES POR ACCIDENTES DE TRABAJ</t>
  </si>
  <si>
    <t>PRESTACION ISPT SINDICALIZADOS</t>
  </si>
  <si>
    <t>ORDEN DE PAGO 183010-620 EJERCIDA, DEDUCCIÓN EN FINIQUITO</t>
  </si>
  <si>
    <t xml:space="preserve"> </t>
  </si>
  <si>
    <t>AYUDA ECONOMICA PARA EDUCACION</t>
  </si>
  <si>
    <t>AYUDA PARA EDUCACION</t>
  </si>
  <si>
    <t>SERVICIOS PUBLICOS DOMICILIARIOS</t>
  </si>
  <si>
    <t>AYUDA TRANSP COLECTIVO</t>
  </si>
  <si>
    <t>CELEBRACIONES DIAS FESTIVOS</t>
  </si>
  <si>
    <t>BONO ANUAL ESPIRITÚ DE SERVICIO</t>
  </si>
  <si>
    <t>PRÈSTAMOS</t>
  </si>
  <si>
    <t>PAPELERÍA Y ARTICULOS DE OFICINA</t>
  </si>
  <si>
    <t>Egresos presupuestarios no contables</t>
  </si>
  <si>
    <t>ENSERES MENORES DE OFINA</t>
  </si>
  <si>
    <t>ARTÍCULOS DIVERSOS DE USO COMÚN</t>
  </si>
  <si>
    <t>MATERIAL FOTOGRAFICO Y CINEMATOGRAFIA</t>
  </si>
  <si>
    <t>MATERIAL ESTADISTICO Y GEOGRAFICO</t>
  </si>
  <si>
    <t>MATS Y UTILES P/TEC. INFN Y COMUNIC.</t>
  </si>
  <si>
    <t>ARTICULOS PARA ASEO Y LIMPIEZA</t>
  </si>
  <si>
    <t>ART. ASEO E HIGIENE PERSONAL PARA BRIGADAS</t>
  </si>
  <si>
    <t>MATERIAL DIDACTICO</t>
  </si>
  <si>
    <t>MAT. P/REGISTRO E IDENTIFICACION</t>
  </si>
  <si>
    <t>GASTOS DE CAFETERIA</t>
  </si>
  <si>
    <t>ALIMENTACION OPERATIVOS DE APOYO</t>
  </si>
  <si>
    <t>INSUMOS CANINOS</t>
  </si>
  <si>
    <t>UTENSILIOS PARA EL SERVICIO DE ALIMENTAC</t>
  </si>
  <si>
    <t>PRODUCTOS MINERALES NO METAL.</t>
  </si>
  <si>
    <t>MATERIAL P/ PAVIMENTACION Y RECARPETEO Y</t>
  </si>
  <si>
    <t>MADERA Y/O MATERIAL DE CARPINTERIA</t>
  </si>
  <si>
    <t>MATERIAL ELÉCTRICO</t>
  </si>
  <si>
    <t>PRODUCTOS METALICOS P/CONSTRUCCION</t>
  </si>
  <si>
    <t>MATERIAL DE PLOMERIA</t>
  </si>
  <si>
    <t>MATERIAL DE FERRETERIA</t>
  </si>
  <si>
    <t>MATERIALES PARA MANTENIMIENTO SEMAFOROS</t>
  </si>
  <si>
    <t>OTROS MATS P/CONST Y REPN</t>
  </si>
  <si>
    <t>MATERIALES Y ARTICULOS PARA JARDINERIA</t>
  </si>
  <si>
    <t>MAT. PARA MTTO DE JARDINES, AREAS VDES P/CAMP Y ACTIV. RECREATIVAS</t>
  </si>
  <si>
    <t>PRODUCTOS QUIMICOS BASICOS</t>
  </si>
  <si>
    <t>MEDICAMENTOS_BOTIQUÌN</t>
  </si>
  <si>
    <t>GASES PARA USO MÈDICO</t>
  </si>
  <si>
    <t>MEDICINAS Y PRODUCTOS FARMACEUTICOS</t>
  </si>
  <si>
    <t>MEDICAMENTO PARA DEPENDENCIAS MUNICIPALES</t>
  </si>
  <si>
    <t>MATERIAL MEDICO</t>
  </si>
  <si>
    <t>MATERIAL MEDICO PARA BOTIQUIN</t>
  </si>
  <si>
    <t>MATERIALES Y SUMINISTROS MEDICOS PARA ANIMALES</t>
  </si>
  <si>
    <t>MATERIAL MEDICO PARA DEPENDENCIAS MUNICIPALES</t>
  </si>
  <si>
    <t>MATERIALES, ACCESORIOS Y SUMINISTROS DE</t>
  </si>
  <si>
    <t>PRODUCTOS DE PLASTICO (INC. PVC)</t>
  </si>
  <si>
    <t>MATERIALES QUIMICOS PARA USO COMERCIAL</t>
  </si>
  <si>
    <t>PROD.QUIM.REPELENT P/COMB EPIDEMIAS</t>
  </si>
  <si>
    <t>DIESEL</t>
  </si>
  <si>
    <t>CARGA DE ACETILENO, OXIGENO, Y MATERIAL</t>
  </si>
  <si>
    <t>CARBON Y SUS DERIVADOS</t>
  </si>
  <si>
    <t>PRENDAS DE SEGURIDAD Y PROTECCION PERSON</t>
  </si>
  <si>
    <t>MATERIALES PARA SEGURIDAD PUBLICA</t>
  </si>
  <si>
    <t>REFACC. Y ACC. MENORES EDIFICIOS</t>
  </si>
  <si>
    <t>REFACC Y ACC MENORES P/MOBILIARIO</t>
  </si>
  <si>
    <t>MOB. URBANO, RECREATIVO  P/ESPACIOS PUBLICOS</t>
  </si>
  <si>
    <t>ORDEN DE PAGO 183011-1662 DUPLICADA, OFICIO DCYCP-DGF-2145-2024</t>
  </si>
  <si>
    <t>REF.Y ACCES MENORES DE EQ INST MED Y LAB</t>
  </si>
  <si>
    <t>EQ MENOR DE EQUIPO DE TRANSP P/SEG</t>
  </si>
  <si>
    <t>REFACCIONES DE EQUIPO PESADO</t>
  </si>
  <si>
    <t>REFACCIONES EQUIPO COMUNICACION</t>
  </si>
  <si>
    <t>CONSUMO DE ENERGIA ELECTRICA</t>
  </si>
  <si>
    <t>ALUMBRADO PUBLICO</t>
  </si>
  <si>
    <t>SERVICIO TELEFONICO</t>
  </si>
  <si>
    <t>SERVICIO DE MENSAJERIA</t>
  </si>
  <si>
    <t>ARREND MOB. Y EQ. ADMON EDUC Y RECREAT.</t>
  </si>
  <si>
    <t>ARRENDAMIENTO PURO DE EQUIPO DE TRANSPOR</t>
  </si>
  <si>
    <t>ARRENDAMIENDO DE MAQUINARIA</t>
  </si>
  <si>
    <t>ARRENDAMIENTO DE EQ. PARA EVENTOS</t>
  </si>
  <si>
    <t>SERVICIOS DE CONSULTORIA ADMINISTRATIVA</t>
  </si>
  <si>
    <t>SERVICIOS DE IMPRESIÓN, DIGITALIZACIÓN</t>
  </si>
  <si>
    <t>SERVICIO DE HEMODIALISIS</t>
  </si>
  <si>
    <t>SERVICIOS PROFESIONALES ARTISTICOS Y CUL</t>
  </si>
  <si>
    <t>SERVICIOS DE INSTALACION</t>
  </si>
  <si>
    <t>SEGURO DE VEHICULOS</t>
  </si>
  <si>
    <t>SERVICIO DE GRUA</t>
  </si>
  <si>
    <t>REHABILITACIÓN DE EDIFCIO EN COMODATO</t>
  </si>
  <si>
    <t>MANTENIMIENTO DE MUEBLES DE OFICINA Y ES</t>
  </si>
  <si>
    <t>OTROS MOBILIARIOS Y EQUIPOS</t>
  </si>
  <si>
    <t>MANTENIMIENTO DE EQUIPO DE COMPUTO</t>
  </si>
  <si>
    <t>MANTENIMIENTO DE EQUIPO MEDICO</t>
  </si>
  <si>
    <t>MANTENIMIENTO DE VEHICULOS</t>
  </si>
  <si>
    <t>5.1.3.5.07.0002</t>
  </si>
  <si>
    <t>MANTENIMIENTO DE BARREDORAS MECÁNICAS</t>
  </si>
  <si>
    <t>5.1.3.5.07.0005</t>
  </si>
  <si>
    <t>MANTENIMIENTO DE EQUIPO HIDROJET</t>
  </si>
  <si>
    <t>MTTO DE MAQ. OTROS EQUIPOS, HERRAMIENTAS</t>
  </si>
  <si>
    <t>E-DEV-05-1346</t>
  </si>
  <si>
    <t>E-DEV-05-1347</t>
  </si>
  <si>
    <t>REVISAR SI ESTA DUPLICADA</t>
  </si>
  <si>
    <t>RECOLECCIÓN Y TRASLADO DE BASURA DOMICIL</t>
  </si>
  <si>
    <t>FORESTACION Y REFORESTACION</t>
  </si>
  <si>
    <t>SERVICIOS DE FUMIGACION</t>
  </si>
  <si>
    <t>RADIO, PRENSA Y TELEVISION PARA DIFUSIO</t>
  </si>
  <si>
    <t>SERV. CREATIVIDAD, DISEÑO Y PRODUCCION</t>
  </si>
  <si>
    <t>SERV.CREACION Y DIFUS CONT INTERNET</t>
  </si>
  <si>
    <t>BOLETOS DE AVION</t>
  </si>
  <si>
    <t>DIA DEL NIÑO</t>
  </si>
  <si>
    <t>DIA DE LAS MADRES</t>
  </si>
  <si>
    <t>DIA DEL ADULTO MAYOR</t>
  </si>
  <si>
    <t>GASTOS DE REPRESENTACION</t>
  </si>
  <si>
    <t>ATAUDES Y ARREGLOS</t>
  </si>
  <si>
    <t>PAGOS IMPUESTOS DIVERSOS</t>
  </si>
  <si>
    <t>SENTENCIAS Y RES POR AUTORIIDAD COMP. JUDICIAL</t>
  </si>
  <si>
    <t>ORDEN DE PAGO 183004-57 DUPLICADA</t>
  </si>
  <si>
    <t>SETENCIAS Y RESOLUCIONES POR AUT.COMPETENTE  INTERNO</t>
  </si>
  <si>
    <t>PENAS,MULTAS,ACCESORIOS Y ACTUALIZACIONE</t>
  </si>
  <si>
    <t>Reintegro y devol diversas F. Federales</t>
  </si>
  <si>
    <t>IMPUESTRO SOBRE NOMINA Y OTROS A CARGO D</t>
  </si>
  <si>
    <t>MANTENIMIENTO DE VIAS PUBLICAS</t>
  </si>
  <si>
    <t>APORTACIONES AL INSTITUTO DE LA JUVENTUD</t>
  </si>
  <si>
    <t>APORTACIONES AL INSTITUTO DE LA MUJER</t>
  </si>
  <si>
    <t>APORTACIONES AL IMPLANC</t>
  </si>
  <si>
    <t>SUBSIDIO DIF. TASA DE INTERES PYMES</t>
  </si>
  <si>
    <t>ATENCION MEDICA A PERSONAS DE ESCASOS RE</t>
  </si>
  <si>
    <t>APOYO DE UTILES ESCOLARES</t>
  </si>
  <si>
    <t>AYUDA SOC. A INST. SIN FINES DE LUCRO</t>
  </si>
  <si>
    <t>BONO ANUAL ESPIRITU DE SERVICIO PENSIONADOS</t>
  </si>
  <si>
    <t>BONO ANUAL FIRMA CONTRATO CLAUSULAS 56-1 PENS.</t>
  </si>
  <si>
    <t>BONO ANUAL FIRMA CONTRATO CLAUSULA 56-2 PENS</t>
  </si>
  <si>
    <t>AYUDA PARA EDUCACION JUBILADOS</t>
  </si>
  <si>
    <t>BONO ANUAL ESPIRITU DE SERVICIO JUBILADOS</t>
  </si>
  <si>
    <t>BONO ANUAL FIRMA CONTRATO CLAUSULA 56-1 JUBILADO</t>
  </si>
  <si>
    <t>BONO ANUAL FIRMA CONTRATO CLAUSULA56-2 JUBILADOS</t>
  </si>
  <si>
    <t>PRESTACIÓN ISPT PENS Y JUBILADOS</t>
  </si>
  <si>
    <t>FIDEICOMISO BP4917 FIDEMEJORA</t>
  </si>
  <si>
    <t>COMPRAS DEVENGADAS DE LA CONCILIACION DE ACTIVO FIJO</t>
  </si>
  <si>
    <t>SE TOMA EL TOTAL DEVENGADO EN EL AÑO (AUNQUE SE HAYA RECLASIFICADO A ANTICIPOS POR RECIBIR BIENES Y SERVICIOS)</t>
  </si>
  <si>
    <t>CONSTRUCCION Y REHAB. PLAZAS</t>
  </si>
  <si>
    <t>CONSTRUCCION Y REHAB. DE PARQUES</t>
  </si>
  <si>
    <t>CONSTRUCCION Y/O REHAB. INF. DEPORTIVA</t>
  </si>
  <si>
    <t>CONST. REMOD. Y MTTO DE EDIF. MUNICIPALE</t>
  </si>
  <si>
    <t>DIV. TERRENOS Y CONST.DE OBRAS DE URBANI</t>
  </si>
  <si>
    <t>PAVIMENTACION ASFALTICA</t>
  </si>
  <si>
    <t>REHABILITACION DE CALLES Y AVENIDAS</t>
  </si>
  <si>
    <t>REHABILITACION Y CONSTRUCCION DE PASOS A DESNIVEL</t>
  </si>
  <si>
    <t>EDIFICACION NO HABIT BIENES PROPIOS</t>
  </si>
  <si>
    <t>EVALUACIÓN DE PROYECTOS (PARTIDA PLURIAN</t>
  </si>
  <si>
    <t>REFINACIAMIENTO 2016 BANOBRAS</t>
  </si>
  <si>
    <t>INTERESES FINANCIAMIENTO 2016 BANOBRAS</t>
  </si>
  <si>
    <t>GASTOS DE LA DEUDA PUBLICA INTERNA</t>
  </si>
  <si>
    <t>NO SE TOMA EN CUENTA</t>
  </si>
  <si>
    <t>To</t>
  </si>
  <si>
    <t>Total Sábana</t>
  </si>
  <si>
    <t>TOTAL PAGADO ACTIVOS INTANGIBLES</t>
  </si>
  <si>
    <t>TOTAL PAGADO ACTIVOS DIFERIDOS 6300</t>
  </si>
  <si>
    <t>agregar 2133 y debe dar 0</t>
  </si>
  <si>
    <t>reclasificación Anticipos</t>
  </si>
  <si>
    <t>ESTADO DE ACTIVIDADES- saldo con af</t>
  </si>
  <si>
    <t>RECTIFICACIONES RESULTADOS EJERCICIO 2020</t>
  </si>
  <si>
    <t>RECTIFICACIONES RESULTADOS EJERCICIO 2021</t>
  </si>
  <si>
    <t>RECTIFICACIONES RESULTADOS EJERCICIO 2022</t>
  </si>
  <si>
    <t>RECTIFICACIONES RESULTADOS EJERCICIO 2023</t>
  </si>
  <si>
    <t>SUMAS IGUALES</t>
  </si>
  <si>
    <t>Cargos que no consumen presupuesto para flujo (DEVENGADO NO PAGADO)</t>
  </si>
  <si>
    <t>Cargos que no consumen presupuesto para flujo (DEVENGADO NO RECAUDADO)</t>
  </si>
  <si>
    <t>CONC. CONT. PPTAL INGRESOS</t>
  </si>
  <si>
    <t>SERVICIOS DE LA DEUDA INTERNA</t>
  </si>
  <si>
    <t>3.2.5.2.01….</t>
  </si>
  <si>
    <t>RECTIFICACIONES RESULTADOS EJERCICIO…</t>
  </si>
  <si>
    <t>(Aplicación en Otros Gastos y Pér…)</t>
  </si>
  <si>
    <t>INTEGRACION OTROS ORIGENES Y APLICACIONES REA</t>
  </si>
  <si>
    <t>preguntar a MM</t>
  </si>
  <si>
    <t>59  INTANGIBLES</t>
  </si>
  <si>
    <t>Provisiones a Corto Plazo ECSF</t>
  </si>
  <si>
    <t>DONACIONES DE CAPITAL (AÑOS ANTERIORES) ECSF</t>
  </si>
  <si>
    <t>Inversión Pública no Capitalizable Cuenta 5611</t>
  </si>
  <si>
    <t xml:space="preserve">ASIENTO CONTABLE                                                                              ENERO DIA-01-000009
</t>
  </si>
  <si>
    <t xml:space="preserve">ASIENTO CONTABLE                                                                           FEBRERO DIA-02-000002
</t>
  </si>
  <si>
    <t xml:space="preserve">ASIENTO CONTABLE                                                                             MARZO DIA-03-000037
</t>
  </si>
  <si>
    <t xml:space="preserve">ASIENTO CONTABLE                                                                              ABRIL  DIA-04-000018
</t>
  </si>
  <si>
    <t>ASIENTO CONTABLE                                                                       MAYO  DIA-05-000027</t>
  </si>
  <si>
    <t>ASIENTO CONTABLE                                                                             MAYO  DIA-05-000026</t>
  </si>
  <si>
    <t>ASIENTO CONTABLE                                                                           JUNIO  DIA-06-000055</t>
  </si>
  <si>
    <t>ASIENTO CONTABLE                                                                           JULIO  DIA-07-000042</t>
  </si>
  <si>
    <t>PROVISIÓN POR DEMANDAS Y JUICIOS A CORTO PLAZO AJSUTE PROV</t>
  </si>
  <si>
    <t>DEBE CUADRAR CON DEVENGO CONC INV PR</t>
  </si>
  <si>
    <t>DEBE CUADRAR CON DEVENGO CONC AF</t>
  </si>
  <si>
    <t>GASTO REPORTE</t>
  </si>
  <si>
    <t>DIFERENCIA FINAL</t>
  </si>
  <si>
    <t>DEVENGO AF E INTANGIBLES</t>
  </si>
  <si>
    <t>DEVENGO OBRA PROCESO</t>
  </si>
  <si>
    <t>ACTIVO REPORTE</t>
  </si>
  <si>
    <t>CONC. AF</t>
  </si>
  <si>
    <t>CONC. INV PROCESO</t>
  </si>
  <si>
    <t>TOTAL FLUJO EFVO</t>
  </si>
  <si>
    <t>* Nota: los pasivos que resulten con saldo de Origen se pondrán aquí mismo y se calcula neto</t>
  </si>
  <si>
    <t>ASIENTO CONTABLE                                                                           AGOSTO  DIA-08-000087</t>
  </si>
  <si>
    <t>Fondos y Bienes de Terceros en Garantía y/o Administración a Corto Plazo (depuración afecta flujo)</t>
  </si>
  <si>
    <t xml:space="preserve">AMORTIZACIÓN ANTICIPO BIENES MUEBLES RECLASIFICADO A GASTO (REA) </t>
  </si>
  <si>
    <t>DIF DEV vs PAG OBRA EN PROCESO</t>
  </si>
  <si>
    <t>DIF DEV vs PAG ACTIVO FIJO</t>
  </si>
  <si>
    <t>Depuración</t>
  </si>
  <si>
    <t>Fondos y Bienes de Terceros en Garantía y/o Administración a Largo Plazo</t>
  </si>
  <si>
    <t xml:space="preserve">Estado Analítico de la Deuda y Otros Pasivos </t>
  </si>
  <si>
    <t>Fondos y Bienes de Terceros en Garantía y/o Administración a Corto y Largo Plazo</t>
  </si>
  <si>
    <t>Otros Orígenes/Aplicaciones de Inversión</t>
  </si>
  <si>
    <t>REVISAR CUANDO SON ORIGENES O APLICACIONES PARA SU CORRECTO REGISTRO</t>
  </si>
  <si>
    <t>AL 31 DE OCTUBRE DE 2024</t>
  </si>
  <si>
    <t>ASIENTO CONTABLE                                                                       OCTUBRE  DIA-10-000019</t>
  </si>
  <si>
    <t>ASIENTO CONTABLE                                                                       SEPTIEMBRE  DIA-09-000078</t>
  </si>
  <si>
    <t>Clasificación</t>
  </si>
  <si>
    <t>AF</t>
  </si>
  <si>
    <t>CONC AF REA 3252 (CREDITOS-APLICACIONES / CARGOS-ORIGEN) (DONACIONES DE CAPITAL</t>
  </si>
  <si>
    <t>DYJ</t>
  </si>
  <si>
    <t>SE DISMINUYE PORQUE YA SE AGREGÓ EN LA DIFERENCIA DE COG VS BALANZA (CARGO ACTIVO FIJO ABONO A DONACIONES DE CAPITAL</t>
  </si>
  <si>
    <t>SE DISMINUYE PORQUE YA SE AGREGÓ EN LA DIFERENCIA DE COG VS BALANZA (ABONO ACTIVO FIJO CARGO A RECTIFICACIONES YA QUE SON ENSERES MENORES)</t>
  </si>
  <si>
    <t>Cuenta</t>
  </si>
  <si>
    <t>Nombre de cuenta</t>
  </si>
  <si>
    <t>Importe</t>
  </si>
  <si>
    <t>Variación</t>
  </si>
  <si>
    <t>Cuenta/COG</t>
  </si>
  <si>
    <t>Nombre de cuenta / COG</t>
  </si>
  <si>
    <t>INTEGRACIÓN DE OTROS ORÍGENES Y OTRAS APLICACIONES</t>
  </si>
  <si>
    <t>Flujos de Efectivo de las Actividades de Operación</t>
  </si>
  <si>
    <t>FLUJO DE EFECTIVO</t>
  </si>
  <si>
    <t>Su finalidad es identificar las fuentes de entradas u orígenes, y las salidas o aplicaciones de efectivo y equivalentes al efectivo y el saldo de efectivo a la fecha de presentación del ente público, clasificadas en Actividades de Operación, de Inversión y de Financiamiento.</t>
  </si>
  <si>
    <t>.</t>
  </si>
  <si>
    <t>SUMA POR PÓLIZA</t>
  </si>
  <si>
    <t>DIA-09-000021</t>
  </si>
  <si>
    <t>DIA-09-000022</t>
  </si>
  <si>
    <t>DIA-09-000014</t>
  </si>
  <si>
    <t>DIA-09-000015</t>
  </si>
  <si>
    <t>DIA-09-000028</t>
  </si>
  <si>
    <t>DIA-09-000029</t>
  </si>
  <si>
    <t>2.1.1.9.01.0042</t>
  </si>
  <si>
    <t>2.1.1.9.01.0076</t>
  </si>
  <si>
    <t>2.1.1.</t>
  </si>
  <si>
    <t>CON-09-003624</t>
  </si>
  <si>
    <t>TOTAL DEPURACIÓN QUE AFECTA OTROS INGRESOS</t>
  </si>
  <si>
    <t>Del 1 de enero al 30 de noviembre del 2024 y 2023</t>
  </si>
  <si>
    <t>Del 1 de enero al 30 de noviembre del 2024 y 1 de enero al 31 de diciembre del 2023</t>
  </si>
  <si>
    <t>Del 1 de enero al 31 de diciembre del 2024 y 2023</t>
  </si>
  <si>
    <t>reclasificaciones</t>
  </si>
  <si>
    <t>Rectificaciones de inverciones en Proceso</t>
  </si>
  <si>
    <t>Cuentas por Pagar a Corto Plazo neto de devengado vs pagado</t>
  </si>
  <si>
    <t>Cuentas por Pagar a Corto Plazo inv en proceso y bienes muebles dif pagado vs devengado</t>
  </si>
  <si>
    <t>Cuentas por Pagar a Corto Plazo intangibles dif pagado vs devengado y activos diferidos</t>
  </si>
  <si>
    <t>ACUMULADO diciembre</t>
  </si>
  <si>
    <t>ASIENTO CONTABLE                                                                       DICIEMBRE  DIA-12-000054</t>
  </si>
  <si>
    <t>SALDO ACUMULADO AL MES DE OCTUBRE</t>
  </si>
  <si>
    <t>3252</t>
  </si>
  <si>
    <t>Cuenta Contable</t>
  </si>
  <si>
    <t xml:space="preserve"> Descripción</t>
  </si>
  <si>
    <t>Saldo Inicial:</t>
  </si>
  <si>
    <t>NA</t>
  </si>
  <si>
    <t>*** NO REQUIERE AUXILIAR ***</t>
  </si>
  <si>
    <t>No.</t>
  </si>
  <si>
    <t xml:space="preserve"> Fecha</t>
  </si>
  <si>
    <t xml:space="preserve"> Docto</t>
  </si>
  <si>
    <t xml:space="preserve"> Beneficiario</t>
  </si>
  <si>
    <t xml:space="preserve"> Num. Poliza</t>
  </si>
  <si>
    <t xml:space="preserve"> Clave Pptal.</t>
  </si>
  <si>
    <t xml:space="preserve"> NUP</t>
  </si>
  <si>
    <t xml:space="preserve"> Concepto</t>
  </si>
  <si>
    <t xml:space="preserve"> Concepto Detalle</t>
  </si>
  <si>
    <t xml:space="preserve"> OP</t>
  </si>
  <si>
    <t xml:space="preserve"> Cheque|TRS</t>
  </si>
  <si>
    <t xml:space="preserve"> Fuente Finac.</t>
  </si>
  <si>
    <t xml:space="preserve"> Saldo Inicial</t>
  </si>
  <si>
    <t xml:space="preserve"> Cargos</t>
  </si>
  <si>
    <t xml:space="preserve"> Abonos</t>
  </si>
  <si>
    <t xml:space="preserve"> Saldo</t>
  </si>
  <si>
    <t>01/01/2024</t>
  </si>
  <si>
    <t>INI-01-000001</t>
  </si>
  <si>
    <t>POLIZA DE SALDOS INICIALES DEL EJERCICIO 2024</t>
  </si>
  <si>
    <t>31/01/2024</t>
  </si>
  <si>
    <t>CON-01-005521</t>
  </si>
  <si>
    <t>CANCELACION DE DHEQUES DE NOMINA MES DICIEMBRE 2023</t>
  </si>
  <si>
    <t>CANCELACION DE CHEQUES DE NOMINA MES DICIEMBRE 2023</t>
  </si>
  <si>
    <t>16/02/2024</t>
  </si>
  <si>
    <t>E-DEV-02-000268</t>
  </si>
  <si>
    <t>[DEVENGAR] PAGO 30 % SEGUN EXP. PS 092/2023 (MES DE NOVIEMBRE DICIEMBRE 2023 ENERO Y 1ERA. FEB. 2024)</t>
  </si>
  <si>
    <t>Movimiento por presupuesto devengado</t>
  </si>
  <si>
    <t>183010-205</t>
  </si>
  <si>
    <t>CHE: 373-82</t>
  </si>
  <si>
    <t>26/02/2024</t>
  </si>
  <si>
    <t>E-DEV-02-000564</t>
  </si>
  <si>
    <t>[DEVENGAR] PAGO 30 % SEGUN EXP. PS 092/2023 (2DA. QUINCENA DE FEBRERO 2024)</t>
  </si>
  <si>
    <t>183010-392</t>
  </si>
  <si>
    <t>CHE: 373-88</t>
  </si>
  <si>
    <t>19/03/2024</t>
  </si>
  <si>
    <t>E-DEV-03-000853</t>
  </si>
  <si>
    <t>[DEVENGAR] PAGO 30 % SEGUN EXP. PS 092/2023 (1ERA. QUINCENA DE MARZO 2024)</t>
  </si>
  <si>
    <t>183010-527</t>
  </si>
  <si>
    <t>CHE: 373-192</t>
  </si>
  <si>
    <t>E-DEV-03-001400</t>
  </si>
  <si>
    <t>[DEVENGAR] PAGO 30 % SEGUN EXP. PS 092/2023 (2DA. QUINCENA DE MARZO 2024)</t>
  </si>
  <si>
    <t>183010-550</t>
  </si>
  <si>
    <t>CHE: 373-228</t>
  </si>
  <si>
    <t>E-DEV-03-001417</t>
  </si>
  <si>
    <t>[DESDEVENGAR] PAGO 30 % SEGUN EXP. PS 092/2023 (1ERA. QUINCENA DE MARZO 2024)</t>
  </si>
  <si>
    <t>E-DEV-03-001418</t>
  </si>
  <si>
    <t>[DESDEVENGAR] PAGO 30 % SEGUN EXP. PS 092/2023 (2DA. QUINCENA DE MARZO 2024)</t>
  </si>
  <si>
    <t>11/04/2024</t>
  </si>
  <si>
    <t>E-DEV-04-000543</t>
  </si>
  <si>
    <t>[DEVENGAR] PAGO 30 % SEGUN EXP. PS 092/2023 (1ERA. QUINCENA DE ABRIL 2024)</t>
  </si>
  <si>
    <t>183010-679</t>
  </si>
  <si>
    <t>CHE: 373-227</t>
  </si>
  <si>
    <t>E-DEV-04-000810</t>
  </si>
  <si>
    <t>[DESDEVENGAR] PAGO 30 % SEGUN EXP. PS 092/2023 (1ERA. QUINCENA DE ABRIL 2024)</t>
  </si>
  <si>
    <t>18/04/2024</t>
  </si>
  <si>
    <t>DIA-04-000002</t>
  </si>
  <si>
    <t>CANCELACION DE CHEQUES NOMINA VARIAS QUINCENAS 2023</t>
  </si>
  <si>
    <t>CANCELACION DE CHEQUE 310170</t>
  </si>
  <si>
    <t>23/05/2024</t>
  </si>
  <si>
    <t>E-DEV-05-001138</t>
  </si>
  <si>
    <t>[DEVENGAR] PAGO DE INCIDENTE EN JUICIO AMPARO 379/2021</t>
  </si>
  <si>
    <t>183010-1076</t>
  </si>
  <si>
    <t>CHE: 1-111485</t>
  </si>
  <si>
    <t>23/09/2024</t>
  </si>
  <si>
    <t>DIA-09-000012</t>
  </si>
  <si>
    <t>Depuración cuentas bancarias direccion de egresos aprobadas por ayuntamiento el 19 de septiembre de 2024</t>
  </si>
  <si>
    <t>Depuracion cuentas bancarias direccion de egresos aprobadas por ayuntamiento el 19 de septiembre de 2024</t>
  </si>
  <si>
    <t>26/09/2024</t>
  </si>
  <si>
    <t>DIA-09-000039</t>
  </si>
  <si>
    <t>DEPURACIÓN CUENTAS BANCARIAS DIRECCION DE INGRESOS APROBADAS POR AYUNTAMIENTO EL 19 DE SEPTIEMBRE DE 2024</t>
  </si>
  <si>
    <t>31/12/2024</t>
  </si>
  <si>
    <t>CON-12-004801</t>
  </si>
  <si>
    <t>RECLASIFICACION DE DIFERENCIA EN FACT/11465 PÓLIZA CON-05-004753 CON FECHA 13/06/2023 SE DIERON DE BAJA 45 MESAS PARA TRABAJO DE 1.20 X .60M WENGUE MENOR A 70 UMA'S $7261.80</t>
  </si>
  <si>
    <t>Totales Auxiliar</t>
  </si>
  <si>
    <t>29/11/2024</t>
  </si>
  <si>
    <t>DIA-11-000063</t>
  </si>
  <si>
    <t>REVERSO DE REGISTRO DE DEPURACIÒN EN LA CUENTA DEL FIDEICOMISO DE LA PÒLIZA DIA 09-000039</t>
  </si>
  <si>
    <t>30/06/2024</t>
  </si>
  <si>
    <t>CON-06-004050</t>
  </si>
  <si>
    <t>RECLASIFICACION DE ACTIVO FIJO MAL CARGADO A ENSER MENOR SOLICITADO POR PATRIMONIO DEL RESULTADO DE LA CONCILIACION DE PATRIMONIO vs CONTABILIDAD 2024</t>
  </si>
  <si>
    <t>26/06/2024</t>
  </si>
  <si>
    <t>DIA-06-000002</t>
  </si>
  <si>
    <t>RECTIFICACIÓN A LA CUENTA 3.2.5.2.01.0005 DEBIDO A QUE EL REGISTRO DE ESTE PAGO DEL PREDIAL SE HIZO DENTRO DEL NO. DE CH. 6714 POR UN MONTO DE $586015.5 Y SE VOLVIÓ A REGISTRAR CON LA CON-02-001359 AÑO 2017.</t>
  </si>
  <si>
    <t>31/10/2024</t>
  </si>
  <si>
    <t>DIA-10-000045</t>
  </si>
  <si>
    <t>REVERSO DE DEPURACIÒN POLIZA DIA 09 000012 AÑO 2024 PORQUE SE CONCILIO EN EL MES DE AGOSTO CON LA DIA 08 000106 Y DIA 08 000102 AÑO 2024</t>
  </si>
  <si>
    <t>DIA-06-000039</t>
  </si>
  <si>
    <t>REGISTRO DE COMPARECENCIA 2018 EXP JUDICIAL 996/2013</t>
  </si>
  <si>
    <t>REGISTRO DE COMPARECENCIA 2018 EXP JUDICIAL 996 2013</t>
  </si>
  <si>
    <t>31/08/2024</t>
  </si>
  <si>
    <t>DIA-08-000099</t>
  </si>
  <si>
    <t>CORRECCION DE MOV. MAL APLICADO</t>
  </si>
  <si>
    <t>24/01/2024</t>
  </si>
  <si>
    <t>E-DEV-01-000029</t>
  </si>
  <si>
    <t>[DEVENGAR] PAGO ANTE EL TRIBUNAL DE ARBITRAJE SEGUN EXP. 49/2019</t>
  </si>
  <si>
    <t>183010-19</t>
  </si>
  <si>
    <t>DIA-01-000009</t>
  </si>
  <si>
    <t>ASIENTO DE AJUSTE A PROVISION PARA DEMANDAS Y JUICIOS A CORTO PLAZO SEGÚN SOLICITUD DEL OFICIO SAY-DAJ/1190/2024</t>
  </si>
  <si>
    <t>29/02/2024</t>
  </si>
  <si>
    <t>DIA-02-000002</t>
  </si>
  <si>
    <t>ASIENTO DE AJUSTE A PROVISION PARA DEMANDAS Y JUICIOS A CORTO PLAZO SEGÚN SOLICITUD DEL OFICIO SAY-DAJ/2161/2024</t>
  </si>
  <si>
    <t>31/05/2024</t>
  </si>
  <si>
    <t>DIA-05-000026</t>
  </si>
  <si>
    <t>RECLASIFICACIÓN POR MOVIMIENTO MAL APLICADO. AJUSTE A PROVISIÓN PARA DEMANDAS Y JUICIOS A CORTO PLAZO (REGISTRO DEL MES DE FEBRERO 2024)</t>
  </si>
  <si>
    <t>04/07/2024</t>
  </si>
  <si>
    <t>E-DEV-07-000223</t>
  </si>
  <si>
    <t>[DESDEVENGAR] PAGO ANTE EL TRIBUNAL DE ARBITRAJE SEGUN EXP. 49/2019</t>
  </si>
  <si>
    <t>DIA-08-000104</t>
  </si>
  <si>
    <t>REVERSO DE REGISTRO DE LA CON-12-006058 DEL 2020 PORQUE FUE CONTABILIZADA LA CANCELACIÓN DEL CHQ. 125480 DE LA 2DA QNA DE JULIO A LA CUENTA 3.2.5.2.01.0007 RECT. RESULTADOS EJ. 2019 DEBIENDO SER  A LA CUENTA 1.1.1.2.02.0006 BANCO 240</t>
  </si>
  <si>
    <t>DIA-08-000105</t>
  </si>
  <si>
    <t>REVERSO DE REGISTRO DE LA DIA-07-000002 DEL 2020 PORQUE FUE CONTABILIZADO DOS VECES LA CANCELACIÓN DEL CHQ. 137561 1 QNA. DE NOVIEMBRE 2019 A NOMBRE DE LUIS DONALDO CORONADO CHÁVEZ</t>
  </si>
  <si>
    <t>30/11/2024</t>
  </si>
  <si>
    <t>DIA-11-000033</t>
  </si>
  <si>
    <t>REVERSO DE REGISTRO DE LA POLIZA DIA 10 000051 2024</t>
  </si>
  <si>
    <t>EVERSO DE REG. DE LA PÒLIZA DIA 10 000051 2024</t>
  </si>
  <si>
    <t>DIA-12-000054</t>
  </si>
  <si>
    <t>ASIENTO DE AJUSTE A PROVISIÓN PARA DEMANDAS Y JUICIOS A CORTO PLAZO SEGÚN SOLICITUD DEL OFICIO SAY-DAJ/0229/2025.</t>
  </si>
  <si>
    <t>DIA-12-000064</t>
  </si>
  <si>
    <t>REVERSA DE PÓLIZA DIA-03-000055 2022 POR MOVIMIENTO MAL APLICADO.</t>
  </si>
  <si>
    <t>DIA-02-000004</t>
  </si>
  <si>
    <t>CANCELACIÓN DE SALDOS DE PASIVO SOLICITADO POR OFICIO DE/198/2024</t>
  </si>
  <si>
    <t>DIA-02-000005</t>
  </si>
  <si>
    <t>CANCELACIÓN DE SALDOS DE PASIVO SOLICITADO POR OFICIO DE/197/2024</t>
  </si>
  <si>
    <t>26/03/2024</t>
  </si>
  <si>
    <t>DIA-03-000001</t>
  </si>
  <si>
    <t>CANCELACIÓN DE SALDO DE PASIVO SOLICITADO POR OFICIO DE/307/2024</t>
  </si>
  <si>
    <t>31/03/2024</t>
  </si>
  <si>
    <t>DIA-03-000002</t>
  </si>
  <si>
    <t>CANCELACIÓN DE SALDOS DE PASIVO SOLICITADO POR OFICIO DE/308/2024</t>
  </si>
  <si>
    <t>30/04/2024</t>
  </si>
  <si>
    <t>DIA-04-000046</t>
  </si>
  <si>
    <t>CANCELACIÓN DE SALDOS DE PASIVO SOLICITADO POR OFICIO DE/395/2024</t>
  </si>
  <si>
    <t>DIA-04-000047</t>
  </si>
  <si>
    <t>CANCELACIÓN DE SALDOS DE PASIVO SOLICITADO POR OFICIO DE/384/2024</t>
  </si>
  <si>
    <t>DIA-04-000049</t>
  </si>
  <si>
    <t>CANCELACIÓN DE SALDOS DE PASIVO SOLICITADO POR OFICIO DE/423/2024</t>
  </si>
  <si>
    <t>DIA-05-000005</t>
  </si>
  <si>
    <t>RECLASIFICACION DE LA DIA-04-000034 DEBIDO A QUE SE CANCELA CHEQUE No. 0242786</t>
  </si>
  <si>
    <t>DIA-05-000007</t>
  </si>
  <si>
    <t>RECLASIFICACION DE LA CON-12-002553 POR MOV. MAL APLICADO</t>
  </si>
  <si>
    <t>31/07/2024</t>
  </si>
  <si>
    <t>DIA-07-000025</t>
  </si>
  <si>
    <t>CANCELACIÓN DE SALDOS DE PASIVO SOLICITADO POR OFICIO DE/935/2024</t>
  </si>
  <si>
    <t>DIA-07-000042</t>
  </si>
  <si>
    <t>ASIENTO DE AJUSTE A PROVISIÓN PARA DEMANDAS Y JUICIOS A CORTO PLAZO SEGÚN SOLICITUD DEL OFICIO SAY-DAJ/7938/2024</t>
  </si>
  <si>
    <t>DIA-07-000055</t>
  </si>
  <si>
    <t>DEPURACIÓN DE PARTIDAS EN CONCILIACIÓN MENORES A 0.12 UMA</t>
  </si>
  <si>
    <t>23/08/2024</t>
  </si>
  <si>
    <t>DIA-08-000010</t>
  </si>
  <si>
    <t>REVERSA DE POLIZA DIA 04 000034 POR MOV DUPLICADO</t>
  </si>
  <si>
    <t>DIA-08-000106</t>
  </si>
  <si>
    <t>CORRECCIÓN DE LA PÓLIZA CON-07-005018 AÑO 2021 EN EL REGISTRO DEL CHQ. 174634 DE FECHA 29 DE JUNIO DE 2020 LA CANCELACIÓN SE CONTABILIZÓ EN LA CUENTA DE RECTIFICACIONES 3.2.5.2.01.0008 DEBIENDO SER A LA CUENTA DE BANCOS 1.1.1.2.02.0006</t>
  </si>
  <si>
    <t>30/09/2024</t>
  </si>
  <si>
    <t>DIA-09-000078</t>
  </si>
  <si>
    <t>ASIENTO DE AJUSTE A PROVISIÓN PARA DEMANDAS Y JUICIOS A CORTO PLAZO SEGÚN SOLICITUD DEL OFICIO SAY-DAJ/0235/2024</t>
  </si>
  <si>
    <t>DIA-10-000051</t>
  </si>
  <si>
    <t>REVERSO DE REG. DEP. POL DIA 09 000039 YA SE HABÍA CORREGIDO CON LA PÓLIZA DIA 07 000055</t>
  </si>
  <si>
    <t>CAN-10-000001</t>
  </si>
  <si>
    <t>Cancelación de la póliza: DIA-07-000055 y prepóliza: DIA-07-000055</t>
  </si>
  <si>
    <t>DIA-01-000042</t>
  </si>
  <si>
    <t>RECLASIFICACION DE MOV MAL CARGADO REGISTRO DE 65 CAMIONES DONADOS</t>
  </si>
  <si>
    <t>65 CAMIONES DONADOS</t>
  </si>
  <si>
    <t>DIA-03-000037</t>
  </si>
  <si>
    <t>ASIENTO DE AJUSTE A PROVISIÓN PARA DEMANDAS Y JUICIOS A CORTO PLAZO SEGÚN SOLICITUD DEL OFICIO SAY-DAJ/2944/2024</t>
  </si>
  <si>
    <t>E-DEV-04-000396</t>
  </si>
  <si>
    <t>[DEVENGAR] PAGO ANTE AL TRIBUNA DE ARBITRAJE SEGUN EXP. 13/2022</t>
  </si>
  <si>
    <t>183010-667</t>
  </si>
  <si>
    <t>CHE: 1-111184</t>
  </si>
  <si>
    <t>E-DEV-04-000399</t>
  </si>
  <si>
    <t>[DESDEVENGAR] PAGO ANTE AL TRIBUNA DE ARBITRAJE SEGUN EXP. 13/2022</t>
  </si>
  <si>
    <t>E-DEV-04-000593</t>
  </si>
  <si>
    <t>DIA-04-000018</t>
  </si>
  <si>
    <t>ASIENTO DE AJUSTE A PROVISIÓN PARA DEMANDAS Y JUICIOS A CORTO PLAZO SEGÚN SOLICITUD DEL OFICIO SAY-DAJ/4072/2024</t>
  </si>
  <si>
    <t>DIA-04-000045</t>
  </si>
  <si>
    <t>CANCELACIÓN DE SALDOS DE PASIVO SOLICITADO POR OFICIO DE/383/2024</t>
  </si>
  <si>
    <t>DIA-07-000024</t>
  </si>
  <si>
    <t>CANCELACIÓN DE SALDOS DE PASIVO SOLICITADO POR OFICIO DE/936/2024</t>
  </si>
  <si>
    <t>CON-11-004341</t>
  </si>
  <si>
    <t>RECALSIFICACION CUENTAS TRANSITORIAS OFICIO DRHSPC-2222-2024 EJERCICIOS 2021 2022 Y 2023</t>
  </si>
  <si>
    <t>E-DEV-01-000028</t>
  </si>
  <si>
    <t>[DEVENGAR] PAGO DE INCIDENCIAS EN JUICIO AMPARO 1027/2020</t>
  </si>
  <si>
    <t>183010-17</t>
  </si>
  <si>
    <t>CHE: 1-110871</t>
  </si>
  <si>
    <t>21/02/2024</t>
  </si>
  <si>
    <t>E-DEV-02-000369</t>
  </si>
  <si>
    <t>[DEVENGAR] PAGO DEL SEGURO DE VIDA POR DEFUNCION DE LA C. MODESTA MACIAS GALLEGOS NOMINA 10720</t>
  </si>
  <si>
    <t>183010-371</t>
  </si>
  <si>
    <t>CHE: 1-110987</t>
  </si>
  <si>
    <t>E-DEV-02-000370</t>
  </si>
  <si>
    <t>183010-370</t>
  </si>
  <si>
    <t>CHE: 1-110984</t>
  </si>
  <si>
    <t>08/03/2024</t>
  </si>
  <si>
    <t>E-DEV-03-000356</t>
  </si>
  <si>
    <t>[DEVENGAR] PAGO EN INCIDENTE DE PRESTACIONES SEGUN JUICIO AMPARO 30/2023</t>
  </si>
  <si>
    <t>183010-509</t>
  </si>
  <si>
    <t>CHE: 1-111037</t>
  </si>
  <si>
    <t>DIA-03-000049</t>
  </si>
  <si>
    <t>REGISTRO DE DIFERENCIA CAMBIARIA</t>
  </si>
  <si>
    <t>25/04/2024</t>
  </si>
  <si>
    <t>E-DEV-04-001278</t>
  </si>
  <si>
    <t>[DEVENGAR] PAGO EN JUICIO AMPARO 846/2021</t>
  </si>
  <si>
    <t>183010-788</t>
  </si>
  <si>
    <t>CHE: 1-111266</t>
  </si>
  <si>
    <t>DIA-05-000002</t>
  </si>
  <si>
    <t>PÓLIZA DE RECLASIFICACIÓN DE LA DIA-01-000032 DEL 2023. SE CARGA A LA CUENTA DE APORTACIÓN EMPLEADOS FONDO DE PENSIONES Y SE LLEVA A LA CUENTA 3.2.5.2.01.0010 REA EJERCICIO 2022 DEBIDO A QUE EL CHEQUE 287253 SE CANCELÓ REGISTRANDO EN LA CUENTA 1129 09 0003 SUBSIDIO AL EMPLEDO DEBIENDO SER A LA CUENTA 5115 09 0001 PREVISIÓN SOCIAL FONDO SAPS</t>
  </si>
  <si>
    <t>PÓLIZA DE RECLASIFICACIÓN DE LA DIA-01-000032 DEL 2023.</t>
  </si>
  <si>
    <t>06/06/2024</t>
  </si>
  <si>
    <t>E-DEV-06-000168</t>
  </si>
  <si>
    <t>[DEVENGAR] PAGO DE INCIDENTE EN JUICIO AMPARO 1043/2021</t>
  </si>
  <si>
    <t>183010-1138</t>
  </si>
  <si>
    <t>CHE: 1-111635</t>
  </si>
  <si>
    <t>DIA-06-000055</t>
  </si>
  <si>
    <t>ASIENTO DE AJUSTE A PROVISIÓN PARA DEMANDAS Y JUICIOS A CORTO PLAZO SEGÚN SOLICITUD DEL OFICIO SAY-DAJ/6927/2024</t>
  </si>
  <si>
    <t>DIA-07-000061</t>
  </si>
  <si>
    <t>REVERSA DE PÓLIZA DIA-03-000049 POR MOV. MAL APLICADO Y REGISTRO CORRECTO DE DIF. CAMIBIARIA</t>
  </si>
  <si>
    <t>DIA-08-000087</t>
  </si>
  <si>
    <t>ASIENTO DE AJUSTE A PROVISIÓN PARA DEMANDAS Y JUICIOS A CORTO PLAZO SEGÚN SOLICITUD DEL OFICIO SAY-DAJ/9099/2024</t>
  </si>
  <si>
    <t>DIA-09-000060</t>
  </si>
  <si>
    <t>REGISTRO DE CANCELACION DE CHEQUES</t>
  </si>
  <si>
    <t>DIA-10-000039</t>
  </si>
  <si>
    <t>CORRECCIÓN SPEI RECIBOS BANCO 347</t>
  </si>
  <si>
    <t>SALDO INICIAL / ANTERIOR AL 01/01/2024</t>
  </si>
  <si>
    <t>E-DEV-01-000026</t>
  </si>
  <si>
    <t>[DEVENGAR] PAGO DE INCIDENTE EN JUICIO AMPARO 1058/2022</t>
  </si>
  <si>
    <t>183010-6</t>
  </si>
  <si>
    <t>CHE: 1-110870</t>
  </si>
  <si>
    <t>E-DEV-01-000032</t>
  </si>
  <si>
    <t>[DEVENGAR] PAGO DE INCIDENTE EN JUICIO AMPARO 1583/2022</t>
  </si>
  <si>
    <t>183010-12</t>
  </si>
  <si>
    <t>CHE: 1-110862</t>
  </si>
  <si>
    <t>E-DEV-01-000033</t>
  </si>
  <si>
    <t>[DEVENGAR] PAGO DE INCIDENTE EN JUICIO AMPARO 107/2021</t>
  </si>
  <si>
    <t>183010-9</t>
  </si>
  <si>
    <t>CHE: 1-110861</t>
  </si>
  <si>
    <t>E-DEV-01-000035</t>
  </si>
  <si>
    <t>[DEVENGAR] PAGO DEL 70% DE SUELDO Y PRESTACIONES ADEUDADAS SEGUN JUICIO AMPARO 769/2023</t>
  </si>
  <si>
    <t>183010-5</t>
  </si>
  <si>
    <t>CHE: 1-110907</t>
  </si>
  <si>
    <t>E-DEV-01-000073</t>
  </si>
  <si>
    <t>[DESDEVENGAR] PAGO DEL 70% DE SUELDO Y PRESTACIONES ADEUDADAS SEGUN JUICIO AMPARO 769/2023</t>
  </si>
  <si>
    <t>30/01/2024</t>
  </si>
  <si>
    <t>E-DEV-01-000082</t>
  </si>
  <si>
    <t>[DEVENGAR] PAGO DE INCIDENTE EN JUICIO AMPARO 1554/2021</t>
  </si>
  <si>
    <t>183010-68</t>
  </si>
  <si>
    <t>CHE: 1-110908</t>
  </si>
  <si>
    <t>E-DEV-01-000083</t>
  </si>
  <si>
    <t>[DEVENGAR] PAGO DE INCIDENTE EN JUICIO DE AMPARO 195/2021</t>
  </si>
  <si>
    <t>183010-66</t>
  </si>
  <si>
    <t>CHE: 1-110904</t>
  </si>
  <si>
    <t>E-DEV-01-000085</t>
  </si>
  <si>
    <t>DIA-01-000027</t>
  </si>
  <si>
    <t>RECLASIFICACION DE CUENTAS CONTABLES</t>
  </si>
  <si>
    <t>DIA-01-000036</t>
  </si>
  <si>
    <t>RECLASIFICACIÓN POR MOVIMIENTO MAL APLICADO</t>
  </si>
  <si>
    <t>CAN-01-000002</t>
  </si>
  <si>
    <t>Cancelación de la póliza: DIA-01-000036 y prepóliza: DIA-01-000036</t>
  </si>
  <si>
    <t>06/02/2024</t>
  </si>
  <si>
    <t>E-DEV-02-000068</t>
  </si>
  <si>
    <t>[DEVENGAR] FINIQUITO 210706</t>
  </si>
  <si>
    <t>183010-89</t>
  </si>
  <si>
    <t>CHE: 373-53</t>
  </si>
  <si>
    <t>E-DEV-02-000069</t>
  </si>
  <si>
    <t>[DEVENGAR] FINIQUITO 211402</t>
  </si>
  <si>
    <t>183010-84</t>
  </si>
  <si>
    <t>CHE: 1-110991</t>
  </si>
  <si>
    <t>E-DEV-02-000070</t>
  </si>
  <si>
    <t>[DEVENGAR] FINIQUITO 210836</t>
  </si>
  <si>
    <t>183010-71</t>
  </si>
  <si>
    <t>CHE: 373-58</t>
  </si>
  <si>
    <t>E-DEV-02-000071</t>
  </si>
  <si>
    <t>[DEVENGAR] FINIQUITO 212238</t>
  </si>
  <si>
    <t>183010-62</t>
  </si>
  <si>
    <t>CHE: 1-110986</t>
  </si>
  <si>
    <t>E-DEV-02-000072</t>
  </si>
  <si>
    <t>[DEVENGAR] FINIQUITO 119624</t>
  </si>
  <si>
    <t>183010-67</t>
  </si>
  <si>
    <t>CHE: 373-56</t>
  </si>
  <si>
    <t>07/02/2024</t>
  </si>
  <si>
    <t>E-DEV-02-000034</t>
  </si>
  <si>
    <t>[DEVENGAR] PAGO DE INCIDENTE EN JUICIO AMPARO 926/2021</t>
  </si>
  <si>
    <t>183010-8</t>
  </si>
  <si>
    <t>CHE: 1-110945</t>
  </si>
  <si>
    <t>E-DEV-02-000120</t>
  </si>
  <si>
    <t>[DESDEVENGAR] PAGO DE INCIDENTE EN JUICIO AMPARO 926/2021</t>
  </si>
  <si>
    <t>08/02/2024</t>
  </si>
  <si>
    <t>E-DEV-02-000052</t>
  </si>
  <si>
    <t>[DEVENGAR] FINIQUITO 82379</t>
  </si>
  <si>
    <t>183010-142</t>
  </si>
  <si>
    <t>CHE: 373-182</t>
  </si>
  <si>
    <t>E-DEV-02-000053</t>
  </si>
  <si>
    <t>[DEVENGAR] FINIQUITO 111527</t>
  </si>
  <si>
    <t>183010-143</t>
  </si>
  <si>
    <t>CHE: 373-59</t>
  </si>
  <si>
    <t>E-DEV-02-000054</t>
  </si>
  <si>
    <t>[DEVENGAR] FINIQUITO 210322</t>
  </si>
  <si>
    <t>183010-146</t>
  </si>
  <si>
    <t>CHE: 1-110962</t>
  </si>
  <si>
    <t>E-DEV-02-000057</t>
  </si>
  <si>
    <t>[DEVENGAR] FINIQUITO 83432</t>
  </si>
  <si>
    <t>183010-157</t>
  </si>
  <si>
    <t>CHE: 373-55</t>
  </si>
  <si>
    <t>E-DEV-02-000061</t>
  </si>
  <si>
    <t>[DEVENGAR] FINIQUITO 210406</t>
  </si>
  <si>
    <t>183010-161</t>
  </si>
  <si>
    <t>CHE: 378-2</t>
  </si>
  <si>
    <t>E-DEV-02-000063</t>
  </si>
  <si>
    <t>[DEVENGAR] FINIQUITO 212819</t>
  </si>
  <si>
    <t>183010-163</t>
  </si>
  <si>
    <t>CHE: 373-69</t>
  </si>
  <si>
    <t>E-DEV-02-000064</t>
  </si>
  <si>
    <t>[DEVENGAR] FINIQUITO 82494</t>
  </si>
  <si>
    <t>183010-185</t>
  </si>
  <si>
    <t>CHE: 373-71</t>
  </si>
  <si>
    <t>E-DEV-02-000065</t>
  </si>
  <si>
    <t>[DEVENGAR] FINIQUITO 100641</t>
  </si>
  <si>
    <t>183010-186</t>
  </si>
  <si>
    <t>CHE: 373-68</t>
  </si>
  <si>
    <t>E-DEV-02-000067</t>
  </si>
  <si>
    <t>[DEVENGAR] FINIQUITO 103722</t>
  </si>
  <si>
    <t>183010-188</t>
  </si>
  <si>
    <t>CHE: 373-106</t>
  </si>
  <si>
    <t>E-DEV-02-000263</t>
  </si>
  <si>
    <t>[DESDEVENGAR] FINIQUITO 82494</t>
  </si>
  <si>
    <t>E-DEV-02-000448</t>
  </si>
  <si>
    <t>[DESDEVENGAR] FINIQUITO 103722</t>
  </si>
  <si>
    <t>E-DEV-02-000847</t>
  </si>
  <si>
    <t>[DESDEVENGAR] FINIQUITO 82379</t>
  </si>
  <si>
    <t>13/02/2024</t>
  </si>
  <si>
    <t>E-DEV-02-000236</t>
  </si>
  <si>
    <t>[DEVENGAR] FINIQUITO 212843</t>
  </si>
  <si>
    <t>183010-107</t>
  </si>
  <si>
    <t>14/02/2024</t>
  </si>
  <si>
    <t>E-DEV-02-000188</t>
  </si>
  <si>
    <t>E-DEV-02-000265</t>
  </si>
  <si>
    <t>[DEVENGAR] FINIQUITO 120296</t>
  </si>
  <si>
    <t>183010-87</t>
  </si>
  <si>
    <t>CHE: 373-72</t>
  </si>
  <si>
    <t>E-DEV-02-000266</t>
  </si>
  <si>
    <t>[DEVENGAR] FINIQUITO 112392</t>
  </si>
  <si>
    <t>183010-233</t>
  </si>
  <si>
    <t>CHE: 373-230</t>
  </si>
  <si>
    <t>E-DEV-02-000269</t>
  </si>
  <si>
    <t>[DEVENGAR] PAGO 30 % SEGUN EXP. PS 093/2023 (MES DE NOVIEMBRE DICIEMBRE 2023 ENERO Y 1ERA. FEB. 2024)</t>
  </si>
  <si>
    <t>183010-206</t>
  </si>
  <si>
    <t>CHE: 373-83</t>
  </si>
  <si>
    <t>E-DEV-02-000270</t>
  </si>
  <si>
    <t>[DEVENGAR] PAGO 30 % SEGUN EXP. PS 122/2023 (MES DE ENERO Y 1ERA.QUINCENA DE FEBRERO 2024)</t>
  </si>
  <si>
    <t>183010-227</t>
  </si>
  <si>
    <t>CHE: 373-86</t>
  </si>
  <si>
    <t>E-DEV-02-000271</t>
  </si>
  <si>
    <t>[DEVENGAR] PAGO 30 % SEGUN EXP. PS 107/2023 (2DA. QUINCENA DIDIEMBRE 2023 MES DE ENERO Y 1ERA FEB.2024)</t>
  </si>
  <si>
    <t>183010-228</t>
  </si>
  <si>
    <t>E-DEV-02-000272</t>
  </si>
  <si>
    <t>[DEVENGAR] PAGO 30 % SEGUN EXP. PS 118/2023 (MES DE ENERO Y 1ERA. QUINCENA DE FEBRERO 2024)</t>
  </si>
  <si>
    <t>183010-229</t>
  </si>
  <si>
    <t>E-DEV-02-000273</t>
  </si>
  <si>
    <t>[DEVENGAR] PAGO 30 % SEGUN EXP. PS 123/2023 (MES DE ENERO Y 1ERA. DE FEBRERO 2024 )</t>
  </si>
  <si>
    <t>183010-230</t>
  </si>
  <si>
    <t>CHE: 373-148</t>
  </si>
  <si>
    <t>E-DEV-02-000309</t>
  </si>
  <si>
    <t>[DEVENGAR] FINIQUITO 82775</t>
  </si>
  <si>
    <t>183010-235</t>
  </si>
  <si>
    <t>CHE: 373-124</t>
  </si>
  <si>
    <t>E-DEV-02-000310</t>
  </si>
  <si>
    <t>[DEVENGAR] FINIQUITO 43099</t>
  </si>
  <si>
    <t>183010-231</t>
  </si>
  <si>
    <t>CHE: 373-123</t>
  </si>
  <si>
    <t>E-DEV-02-000311</t>
  </si>
  <si>
    <t>[DEVENGAR] FINIQUITO 212927</t>
  </si>
  <si>
    <t>183010-226</t>
  </si>
  <si>
    <t>E-DEV-02-000312</t>
  </si>
  <si>
    <t>[DEVENGAR] FINIQUITO 117288</t>
  </si>
  <si>
    <t>183010-224</t>
  </si>
  <si>
    <t>CHE: 373-178</t>
  </si>
  <si>
    <t>E-DEV-02-000313</t>
  </si>
  <si>
    <t>[DEVENGAR] FINIQUITO 119537</t>
  </si>
  <si>
    <t>183010-223</t>
  </si>
  <si>
    <t>CHE: 378-3</t>
  </si>
  <si>
    <t>E-DEV-02-000314</t>
  </si>
  <si>
    <t>[DEVENGAR] FINIQUITO 213285</t>
  </si>
  <si>
    <t>183010-222</t>
  </si>
  <si>
    <t>CHE: 1-111683</t>
  </si>
  <si>
    <t>E-DEV-02-000315</t>
  </si>
  <si>
    <t>[DEVENGAR] FINIQUITO 83176</t>
  </si>
  <si>
    <t>183010-216</t>
  </si>
  <si>
    <t>CHE: 373-101</t>
  </si>
  <si>
    <t>E-DEV-02-000316</t>
  </si>
  <si>
    <t>[DEVENGAR] FINIQUITO 120307</t>
  </si>
  <si>
    <t>183010-215</t>
  </si>
  <si>
    <t>CHE: 1-111085</t>
  </si>
  <si>
    <t>E-DEV-02-000317</t>
  </si>
  <si>
    <t>[DEVENGAR] FINIQUITO 213524</t>
  </si>
  <si>
    <t>183010-213</t>
  </si>
  <si>
    <t>CHE: 373-122</t>
  </si>
  <si>
    <t>E-DEV-02-000318</t>
  </si>
  <si>
    <t>[DEVENGAR] FINIQUITO 21511</t>
  </si>
  <si>
    <t>183010-258</t>
  </si>
  <si>
    <t>CHE: 373-114</t>
  </si>
  <si>
    <t>E-DEV-02-000806</t>
  </si>
  <si>
    <t>[DESDEVENGAR] PAGO 30 % SEGUN EXP. PS 107/2023 (2DA. QUINCENA DIDIEMBRE 2023 MES DE ENERO Y 1ERA FEB.2024)</t>
  </si>
  <si>
    <t>E-DEV-02-000827</t>
  </si>
  <si>
    <t>[DESDEVENGAR] PAGO 30 % SEGUN EXP. PS 118/2023 (MES DE ENERO Y 1ERA. QUINCENA DE FEBRERO 2024)</t>
  </si>
  <si>
    <t>E-DEV-02-000828</t>
  </si>
  <si>
    <t>[DESDEVENGAR] PAGO 30 % SEGUN EXP. PS 123/2023 (MES DE ENERO Y 1ERA. DE FEBRERO 2024 )</t>
  </si>
  <si>
    <t>E-DEV-02-000852</t>
  </si>
  <si>
    <t>[DESDEVENGAR] FINIQUITO 212927</t>
  </si>
  <si>
    <t>E-DEV-02-000854</t>
  </si>
  <si>
    <t>[DESDEVENGAR] FINIQUITO 117288</t>
  </si>
  <si>
    <t>E-DEV-02-000357</t>
  </si>
  <si>
    <t>[DEVENGAR] PAGO DEL SEGURO DE VIDA POR DEFUNCION DE LA C. VIRGINIA HERNANDEZ GALLEGOS NOMINA 10805</t>
  </si>
  <si>
    <t>183010-329</t>
  </si>
  <si>
    <t>CHE: 1-110972</t>
  </si>
  <si>
    <t>E-DEV-02-000358</t>
  </si>
  <si>
    <t>183010-331</t>
  </si>
  <si>
    <t>CHE: 1-111348</t>
  </si>
  <si>
    <t>E-DEV-02-000359</t>
  </si>
  <si>
    <t>183010-332</t>
  </si>
  <si>
    <t>CHE: 1-110968</t>
  </si>
  <si>
    <t>E-DEV-02-000360</t>
  </si>
  <si>
    <t>[DEVENGAR] PAGO DEL SEGURO DE VIDA POR DEFUNCION DE LA C. MARTINA BARTOLO MORALES NOMINA 8723</t>
  </si>
  <si>
    <t>183010-335</t>
  </si>
  <si>
    <t>CHE: 1-110971</t>
  </si>
  <si>
    <t>E-DEV-02-000361</t>
  </si>
  <si>
    <t>183010-336</t>
  </si>
  <si>
    <t>CHE: 1-110975</t>
  </si>
  <si>
    <t>E-DEV-02-000362</t>
  </si>
  <si>
    <t>183010-340</t>
  </si>
  <si>
    <t>CHE: 1-110978</t>
  </si>
  <si>
    <t>E-DEV-02-000363</t>
  </si>
  <si>
    <t>183010-341</t>
  </si>
  <si>
    <t>CHE: 1-110976</t>
  </si>
  <si>
    <t>E-DEV-02-000364</t>
  </si>
  <si>
    <t>183010-342</t>
  </si>
  <si>
    <t>CHE: 1-110977</t>
  </si>
  <si>
    <t>E-DEV-02-000365</t>
  </si>
  <si>
    <t>183010-343</t>
  </si>
  <si>
    <t>CHE: 1-110974</t>
  </si>
  <si>
    <t>E-DEV-02-000366</t>
  </si>
  <si>
    <t>[DEVENGAR] PAGO DE LAS PRESTACIONES ADEUDADAS POR DEFUNCION DEL C. MARGARITO LEIJA ROJAS NOMINA 171</t>
  </si>
  <si>
    <t>183010-345</t>
  </si>
  <si>
    <t>CHE: 1-110979</t>
  </si>
  <si>
    <t>E-DEV-02-000367</t>
  </si>
  <si>
    <t>[DEVENGAR] PAGO DE SEGURO DE VIDA POR DEFUNCION DEL C. ARMANDO RAMIREZ LOZANO NOMINA 23876</t>
  </si>
  <si>
    <t>183010-373</t>
  </si>
  <si>
    <t>CHE: 1-110989</t>
  </si>
  <si>
    <t>E-DEV-02-000368</t>
  </si>
  <si>
    <t>[DEVENGAR] PAGO DE SEGURO DE VIDA POR DEFUNCION DEL C. ROBERTO GONZALEZ ANDRADE NOMINA 81373</t>
  </si>
  <si>
    <t>183010-372</t>
  </si>
  <si>
    <t>CHE: 1-110988</t>
  </si>
  <si>
    <t>E-DEV-02-000371</t>
  </si>
  <si>
    <t>[DEVENGAR] PAGO DEL SEGURO DE VIDA POR DEFUNCION DE LA C. ROSAURA AGUIRRE SANCHEZ NOMINA 10756</t>
  </si>
  <si>
    <t>183010-358</t>
  </si>
  <si>
    <t>CHE: 1-111010</t>
  </si>
  <si>
    <t>E-DEV-02-000372</t>
  </si>
  <si>
    <t>183010-356</t>
  </si>
  <si>
    <t>CHE: 1-110982</t>
  </si>
  <si>
    <t>E-DEV-02-000375</t>
  </si>
  <si>
    <t>183010-352</t>
  </si>
  <si>
    <t>CHE: 1-110981</t>
  </si>
  <si>
    <t>E-DEV-02-000376</t>
  </si>
  <si>
    <t>[DEVENGAR] PAGO DE LAS PRESTACIONES ADEUDADAS  POR DEFUNCION DE LA C. GUADALUPE ZAMORA ESCALANTE NOMINA 4302</t>
  </si>
  <si>
    <t>183010-349</t>
  </si>
  <si>
    <t>CHE: 1-110985</t>
  </si>
  <si>
    <t>DIA-02-000001</t>
  </si>
  <si>
    <t>CANCELACION DE ADEFAS A SOLICITUD DE OFICIO DPP/0152/2024</t>
  </si>
  <si>
    <t>CANCELACIÓN DE ADEFAS A SOLICITUD DE OFICIO DPP/0152/2024</t>
  </si>
  <si>
    <t>E-DEV-02-000502</t>
  </si>
  <si>
    <t>[DEVENGAR] FINIQUITO 212575</t>
  </si>
  <si>
    <t>183010-275</t>
  </si>
  <si>
    <t>CHE: 1-111001</t>
  </si>
  <si>
    <t>E-DEV-02-000544</t>
  </si>
  <si>
    <t>[DEVENGAR] FINIQUITO 120519</t>
  </si>
  <si>
    <t>183010-313</t>
  </si>
  <si>
    <t>CHE: 1-111081</t>
  </si>
  <si>
    <t>E-DEV-02-000545</t>
  </si>
  <si>
    <t>[DEVENGAR] FINIQUITO 213331</t>
  </si>
  <si>
    <t>183010-277</t>
  </si>
  <si>
    <t>CHE: 373-120</t>
  </si>
  <si>
    <t>E-DEV-02-000546</t>
  </si>
  <si>
    <t>[DEVENGAR] FINIQUITO 118830</t>
  </si>
  <si>
    <t>183010-92</t>
  </si>
  <si>
    <t>CHE: 1-111190</t>
  </si>
  <si>
    <t>E-DEV-02-000547</t>
  </si>
  <si>
    <t>[DEVENGAR] FINIQUITO 210773</t>
  </si>
  <si>
    <t>183010-375</t>
  </si>
  <si>
    <t>CHE: 373-103</t>
  </si>
  <si>
    <t>E-DEV-02-000548</t>
  </si>
  <si>
    <t>[DEVENGAR] FINIQUITO 213023</t>
  </si>
  <si>
    <t>183010-282</t>
  </si>
  <si>
    <t>CHE: 373-111</t>
  </si>
  <si>
    <t>E-DEV-02-000549</t>
  </si>
  <si>
    <t>[DEVENGAR] FINIQUITO 102809</t>
  </si>
  <si>
    <t>183010-300</t>
  </si>
  <si>
    <t>CHE: 373-102</t>
  </si>
  <si>
    <t>E-DEV-02-000550</t>
  </si>
  <si>
    <t>[DEVENGAR] FINIQUITO 119230</t>
  </si>
  <si>
    <t>183010-301</t>
  </si>
  <si>
    <t>CHE: 373-177</t>
  </si>
  <si>
    <t>E-DEV-02-000551</t>
  </si>
  <si>
    <t>[DEVENGAR] FINIQUITO 212882</t>
  </si>
  <si>
    <t>183010-303</t>
  </si>
  <si>
    <t>CHE: 1-111191</t>
  </si>
  <si>
    <t>E-DEV-02-000552</t>
  </si>
  <si>
    <t>[DEVENGAR] FINIQUITO 212962</t>
  </si>
  <si>
    <t>183010-304</t>
  </si>
  <si>
    <t>CHE: 373-107</t>
  </si>
  <si>
    <t>E-DEV-02-000553</t>
  </si>
  <si>
    <t>[DEVENGAR] FINIQUITO 120827</t>
  </si>
  <si>
    <t>183010-310</t>
  </si>
  <si>
    <t>CHE: 373-118</t>
  </si>
  <si>
    <t>E-DEV-02-000554</t>
  </si>
  <si>
    <t>[DEVENGAR] FINIQUITO 115108</t>
  </si>
  <si>
    <t>183010-314</t>
  </si>
  <si>
    <t>CHE: 373-109</t>
  </si>
  <si>
    <t>E-DEV-02-000673</t>
  </si>
  <si>
    <t>E-DEV-02-000845</t>
  </si>
  <si>
    <t>[DESDEVENGAR] FINIQUITO 118830</t>
  </si>
  <si>
    <t>DIA-02-000003</t>
  </si>
  <si>
    <t>CANCELACION DE SALDO DE PASIVO SOLICITADO POR OFICIO DE/199/2024</t>
  </si>
  <si>
    <t>CON-02-006470</t>
  </si>
  <si>
    <t>RECLASIFICACION DE CUENTAS TRANSITORIAS 2023 OFICIOS DRHSPC 2938 2023 DRHSPC 2940 2023 Y DRHSPC 2941 2023</t>
  </si>
  <si>
    <t>CON-02-006471</t>
  </si>
  <si>
    <t>RECLASIFICACION DE MOV MAL APLICADO CONCILIACION PATRIMONIO vs CONTABILIDAD 2023 ACTIVO FIJO A USO COMÚN (FACT 12906 INV 4068907 13753 INV.4068908 Y 13354 INV.4081723 AL 4082453)</t>
  </si>
  <si>
    <t>CON-02-006472</t>
  </si>
  <si>
    <t>RECLASIFICACION DE MOV MAL APLICADO CONCILIACION PATRIMONIO vs CONTABILIDAD 2023 ACTIVO FIJO A ENSER MENOR (-70 UMA'S FACT/INF 356 Y INF 355)</t>
  </si>
  <si>
    <t>01/03/2024</t>
  </si>
  <si>
    <t>E-DEV-03-000134</t>
  </si>
  <si>
    <t>[DEVENGAR] FINIQUITO 213330</t>
  </si>
  <si>
    <t>183010-316</t>
  </si>
  <si>
    <t>CHE: 373-138</t>
  </si>
  <si>
    <t>E-DEV-03-000218</t>
  </si>
  <si>
    <t>[DEVENGAR] FINIQUITO 71163</t>
  </si>
  <si>
    <t>183010-382</t>
  </si>
  <si>
    <t>CHE: 373-117</t>
  </si>
  <si>
    <t>E-DEV-03-000219</t>
  </si>
  <si>
    <t>[DEVENGAR] FINIQUITO 211344</t>
  </si>
  <si>
    <t>183010-381</t>
  </si>
  <si>
    <t>CHE: 373-110</t>
  </si>
  <si>
    <t>E-DEV-03-000220</t>
  </si>
  <si>
    <t>[DEVENGAR] FINIQUITO 210165</t>
  </si>
  <si>
    <t>183010-379</t>
  </si>
  <si>
    <t>CHE: 373-98</t>
  </si>
  <si>
    <t>E-DEV-03-000221</t>
  </si>
  <si>
    <t>[DEVENGAR] FINIQUITO 112144</t>
  </si>
  <si>
    <t>183010-95</t>
  </si>
  <si>
    <t>CHE: 1-111083</t>
  </si>
  <si>
    <t>E-DEV-03-000222</t>
  </si>
  <si>
    <t>[DEVENGAR] FINIQUITO 110122</t>
  </si>
  <si>
    <t>183010-94</t>
  </si>
  <si>
    <t>CHE: 373-305</t>
  </si>
  <si>
    <t>07/03/2024</t>
  </si>
  <si>
    <t>E-DEV-03-000398</t>
  </si>
  <si>
    <t>[DEVENGAR] FINIQUITO 212324</t>
  </si>
  <si>
    <t>183010-511</t>
  </si>
  <si>
    <t>CHE: 373-133</t>
  </si>
  <si>
    <t>E-DEV-03-000399</t>
  </si>
  <si>
    <t>E-DEV-03-000443</t>
  </si>
  <si>
    <t>[DEVENGAR] FINIQUITO 120503</t>
  </si>
  <si>
    <t>183010-427</t>
  </si>
  <si>
    <t>CHE: 378-14</t>
  </si>
  <si>
    <t>E-DEV-03-000446</t>
  </si>
  <si>
    <t>[DEVENGAR] FINIQUITO 211897</t>
  </si>
  <si>
    <t>183010-406</t>
  </si>
  <si>
    <t>CHE: 373-131</t>
  </si>
  <si>
    <t>E-DEV-03-000447</t>
  </si>
  <si>
    <t>[DEVENGAR] FINIQUITO 210703</t>
  </si>
  <si>
    <t>183010-405</t>
  </si>
  <si>
    <t>CHE: 373-139</t>
  </si>
  <si>
    <t>E-DEV-03-000448</t>
  </si>
  <si>
    <t>[DEVENGAR] FINIQUITO 211608</t>
  </si>
  <si>
    <t>183010-415</t>
  </si>
  <si>
    <t>CHE: 373-135</t>
  </si>
  <si>
    <t>E-DEV-03-000449</t>
  </si>
  <si>
    <t>[DEVENGAR] FINIQUITO 116193</t>
  </si>
  <si>
    <t>183010-413</t>
  </si>
  <si>
    <t>CHE: 1-111322</t>
  </si>
  <si>
    <t>E-DEV-03-000450</t>
  </si>
  <si>
    <t>[DEVENGAR] FINIQUITO 213408</t>
  </si>
  <si>
    <t>183010-431</t>
  </si>
  <si>
    <t>CHE: 373-140</t>
  </si>
  <si>
    <t>E-DEV-03-000451</t>
  </si>
  <si>
    <t>[DEVENGAR] FINIQUITO 102252</t>
  </si>
  <si>
    <t>183010-437</t>
  </si>
  <si>
    <t>CHE: 373-143</t>
  </si>
  <si>
    <t>E-DEV-03-000452</t>
  </si>
  <si>
    <t>[DEVENGAR] FINIQUITO 210798</t>
  </si>
  <si>
    <t>183010-439</t>
  </si>
  <si>
    <t>CHE: 373-175</t>
  </si>
  <si>
    <t>E-DEV-03-000453</t>
  </si>
  <si>
    <t>[DEVENGAR] FINIQUITO 120759</t>
  </si>
  <si>
    <t>183010-441</t>
  </si>
  <si>
    <t>CHE: 1-111139</t>
  </si>
  <si>
    <t>E-DEV-03-001412</t>
  </si>
  <si>
    <t>[DESDEVENGAR] FINIQUITO 120503</t>
  </si>
  <si>
    <t>E-DEV-03-001413</t>
  </si>
  <si>
    <t>[DESDEVENGAR] FINIQUITO 116193</t>
  </si>
  <si>
    <t>12/03/2024</t>
  </si>
  <si>
    <t>E-DEV-03-000528</t>
  </si>
  <si>
    <t>E-DEV-03-000692</t>
  </si>
  <si>
    <t>E-DEV-03-000939</t>
  </si>
  <si>
    <t>[DEVENGAR] PAGO DEL SEGURO DE VIDA POR DEFUNCION DE C. GONZALO RAMIREZ CORONADO NOMINA 8433</t>
  </si>
  <si>
    <t>183010-599</t>
  </si>
  <si>
    <t>CHE: 1-111125</t>
  </si>
  <si>
    <t>22/03/2024</t>
  </si>
  <si>
    <t>E-DEV-03-001104</t>
  </si>
  <si>
    <t>[DEVENGAR] PAGO DE INCIDENTE EN JUICIO CONTENCIOSO 1031/2021</t>
  </si>
  <si>
    <t>183010-631</t>
  </si>
  <si>
    <t>CHE: 1-111176</t>
  </si>
  <si>
    <t>E-DEV-03-001218</t>
  </si>
  <si>
    <t>[DEVENGAR] FINIQUITO 120829</t>
  </si>
  <si>
    <t>183010-555</t>
  </si>
  <si>
    <t>CHE: 373-183</t>
  </si>
  <si>
    <t>E-DEV-03-001222</t>
  </si>
  <si>
    <t>[DEVENGAR] FINIQUITO 119868</t>
  </si>
  <si>
    <t>183010-560</t>
  </si>
  <si>
    <t>CHE: 1-111220</t>
  </si>
  <si>
    <t>E-DEV-03-001223</t>
  </si>
  <si>
    <t>[DEVENGAR] FINIQUITO 104048</t>
  </si>
  <si>
    <t>183010-565</t>
  </si>
  <si>
    <t>CHE: 373-181</t>
  </si>
  <si>
    <t>E-DEV-03-001258</t>
  </si>
  <si>
    <t>DIA-03-000005</t>
  </si>
  <si>
    <t>CANCELACIÓN DE ADEFAS A SOLICITUD DE OFICIO DPP/0345/2024</t>
  </si>
  <si>
    <t>DIA-03-000003</t>
  </si>
  <si>
    <t>CANCELACIÓN DE ADEFAS A SOLICITUD DE OFICIO DPP/0343/2024</t>
  </si>
  <si>
    <t>CANCELACIÓN DE ADEFAS A SOLICITUD DE OFICIO DPP/0343/2024.</t>
  </si>
  <si>
    <t>DIA-03-000004</t>
  </si>
  <si>
    <t>CANCELACIÓN DE ADEFAS A SOLICITUD DE OFICIO DPP/0344/2024</t>
  </si>
  <si>
    <t>DIA-03-000006</t>
  </si>
  <si>
    <t>CANCELACIÓN DE ADEFAS A  SOLICITUD DE OFICIO DPP/0346/2024</t>
  </si>
  <si>
    <t>DIA-03-000007</t>
  </si>
  <si>
    <t>CANCELACIÓN DE ADEFAS A SOLICITUD DE OFICIO DPP/0350/2024</t>
  </si>
  <si>
    <t>CON-03-004728</t>
  </si>
  <si>
    <t>CANCELACIÓN DE ADEFAS A SOLICITUD DE OFICIO DPP/0342/2024</t>
  </si>
  <si>
    <t>CON-03-004747</t>
  </si>
  <si>
    <t>REGISTRO DE DONATIVO DE CAPITAL DE 401 CHALECOS DONADOS 2023 Y REGISTRO DE DIFERENCIA EN IMPORTE OFICIO DASSPC-0095-2024</t>
  </si>
  <si>
    <t>E-DEV-04-000464</t>
  </si>
  <si>
    <t>12/04/2024</t>
  </si>
  <si>
    <t>E-DEV-04-000517</t>
  </si>
  <si>
    <t>[DEVENGAR] PAGO ANTE EL TRIBUNAL DE ARBITRAJE SEGUN EXPEDIENTE 46/2023</t>
  </si>
  <si>
    <t>183010-683</t>
  </si>
  <si>
    <t>CHE: 1-111186</t>
  </si>
  <si>
    <t>E-DEV-04-000555</t>
  </si>
  <si>
    <t>[DEVENGAR] PAGO DE SEGURO DE VIDA POR DEFUNCION DE LA C. SABINA MAGAÑA VAZQUEZ NOMINA 21527</t>
  </si>
  <si>
    <t>183010-715</t>
  </si>
  <si>
    <t>CHE: 373-174</t>
  </si>
  <si>
    <t>E-DEV-04-000556</t>
  </si>
  <si>
    <t>183010-714</t>
  </si>
  <si>
    <t>CHE: 373-171</t>
  </si>
  <si>
    <t>E-DEV-04-000557</t>
  </si>
  <si>
    <t>183010-713</t>
  </si>
  <si>
    <t>CHE: 373-172</t>
  </si>
  <si>
    <t>E-DEV-04-000558</t>
  </si>
  <si>
    <t>183010-712</t>
  </si>
  <si>
    <t>CHE: 373-173</t>
  </si>
  <si>
    <t>17/04/2024</t>
  </si>
  <si>
    <t>E-DEV-04-000832</t>
  </si>
  <si>
    <t>E-DEV-04-000833</t>
  </si>
  <si>
    <t>E-DEV-04-000836</t>
  </si>
  <si>
    <t>[DEVENGAR] PAGO DEL SEGURO DE VIDA POR DEFUNCION DE C. DONACIANO LUIS ARANDA ACEVEDO NOMINA 7893</t>
  </si>
  <si>
    <t>183010-779</t>
  </si>
  <si>
    <t>CHE: 1-111293</t>
  </si>
  <si>
    <t>E-DEV-04-000837</t>
  </si>
  <si>
    <t>183010-778</t>
  </si>
  <si>
    <t>CHE: 1-111295</t>
  </si>
  <si>
    <t>E-DEV-04-000839</t>
  </si>
  <si>
    <t>[DEVENGAR] PAGO DEL SEGURO DE VIDA POR DEFUNCION DE C. HECTOR MARCELO ULLOA RAMOS NOMINA 2156</t>
  </si>
  <si>
    <t>183010-776</t>
  </si>
  <si>
    <t>CHE: 1-111456</t>
  </si>
  <si>
    <t>E-DEV-04-000840</t>
  </si>
  <si>
    <t>183010-775</t>
  </si>
  <si>
    <t>CHE: 1-111455</t>
  </si>
  <si>
    <t>E-DEV-04-000841</t>
  </si>
  <si>
    <t>[DEVENGAR] PAGO DEL SEGURO DE VIDA POR DEFUNCION DE LA C. JOVITA RODRIGUEZ MENDOZA NOMINA 588</t>
  </si>
  <si>
    <t>183010-774</t>
  </si>
  <si>
    <t>CHE: 1-111309</t>
  </si>
  <si>
    <t>E-DEV-04-000842</t>
  </si>
  <si>
    <t>183010-773</t>
  </si>
  <si>
    <t>CHE: 1-111302</t>
  </si>
  <si>
    <t>E-DEV-04-000867</t>
  </si>
  <si>
    <t>[DEVENGAR] PAGO DEL SEGURO DE VIDA POR DEFUNCION DE C. MIGUEL ESTRADA RODRIGUEZ NOMINA 8842</t>
  </si>
  <si>
    <t>183010-748</t>
  </si>
  <si>
    <t>CHE: 1-111317</t>
  </si>
  <si>
    <t>E-DEV-04-000868</t>
  </si>
  <si>
    <t>[DEVENGAR] PAGO DEL SEGURO DE VIDA POR DEFUNCION DE LA C. MATILDE RAMIREZ PINTOR NOMINA 11114</t>
  </si>
  <si>
    <t>183010-747</t>
  </si>
  <si>
    <t>CHE: 1-111298</t>
  </si>
  <si>
    <t>E-DEV-04-000869</t>
  </si>
  <si>
    <t>183010-746</t>
  </si>
  <si>
    <t>CHE: 1-111296</t>
  </si>
  <si>
    <t>E-DEV-04-000870</t>
  </si>
  <si>
    <t>183010-745</t>
  </si>
  <si>
    <t>CHE: 1-111297</t>
  </si>
  <si>
    <t>E-DEV-04-000871</t>
  </si>
  <si>
    <t>183010-744</t>
  </si>
  <si>
    <t>CHE: 1-111300</t>
  </si>
  <si>
    <t>E-DEV-04-000872</t>
  </si>
  <si>
    <t>183010-743</t>
  </si>
  <si>
    <t>CHE: 1-111303</t>
  </si>
  <si>
    <t>E-DEV-04-000873</t>
  </si>
  <si>
    <t>[DEVENGAR] PAGO DEL SEGURO DE VIDA POR DEFUNCION DE C. ALBERTO FLORES AREVALO NOMINA 3391</t>
  </si>
  <si>
    <t>183010-742</t>
  </si>
  <si>
    <t>CHE: 1-111301</t>
  </si>
  <si>
    <t>E-DEV-04-000874</t>
  </si>
  <si>
    <t>[DEVENGAR] PAGO DEL SEGURO DE VIDA POR DEFUNCION DE LA C. ROSA MARIA RAMIREZ BARRON NOMINA 63026</t>
  </si>
  <si>
    <t>183010-740</t>
  </si>
  <si>
    <t>CHE: 1-111315</t>
  </si>
  <si>
    <t>E-DEV-04-000875</t>
  </si>
  <si>
    <t>[DEVENGAR] PAGO DEL SEGURO DE VIDA POR DEFUNCION DEL C. OSCAR RAMOS CASTILLO NOMINA 3274</t>
  </si>
  <si>
    <t>183010-738</t>
  </si>
  <si>
    <t>CHE: 1-111316</t>
  </si>
  <si>
    <t>E-DEV-04-000877</t>
  </si>
  <si>
    <t>[DEVENGAR] PAGO DEL SEGURO DE VIDA POR DEFUNCION DE C. FERNANDO VILLASEÑOR SALDAÑA NOMINA 281</t>
  </si>
  <si>
    <t>183010-741</t>
  </si>
  <si>
    <t>CHE: 1-111319</t>
  </si>
  <si>
    <t>E-DEV-04-001599</t>
  </si>
  <si>
    <t>[DESDEVENGAR] PAGO DEL SEGURO DE VIDA POR DEFUNCION DE C. HECTOR MARCELO ULLOA RAMOS NOMINA 2156</t>
  </si>
  <si>
    <t>E-DEV-04-001600</t>
  </si>
  <si>
    <t>CANCELACION DE CHEQUE 305781</t>
  </si>
  <si>
    <t>CANCELACION DE CHEQUE 308255</t>
  </si>
  <si>
    <t>CANCELACION DE CHEQUE 308274</t>
  </si>
  <si>
    <t>CANCELACION DE CHEQUE 308251</t>
  </si>
  <si>
    <t>CANCELACION DE CHEQUE 306269</t>
  </si>
  <si>
    <t>CANCELACION DE CHEQUE 309284</t>
  </si>
  <si>
    <t>CANCELACION DE CHEQUE 309567</t>
  </si>
  <si>
    <t>CANCELACION DE CHEQUE 309580</t>
  </si>
  <si>
    <t>CANCELACION DE CHEQUE 309359</t>
  </si>
  <si>
    <t>CANCELACION DE CHEQUE 309752</t>
  </si>
  <si>
    <t>CANCELACION DE CHEQUE 310007</t>
  </si>
  <si>
    <t>CANCELACION DE CHEQUE 310008</t>
  </si>
  <si>
    <t>CANCELACION DE CHEQUE 310002</t>
  </si>
  <si>
    <t>CANCELACION DE CHEQUE 310656</t>
  </si>
  <si>
    <t>CANCELACION DE CHEQUE 310573</t>
  </si>
  <si>
    <t>CANCELACION DE CHEQUE 310533</t>
  </si>
  <si>
    <t>CANCELACION DE CHEQUE 310445</t>
  </si>
  <si>
    <t>CANCELACION DE CHEQUE 310444</t>
  </si>
  <si>
    <t>CANCELACION DE CHEQUE 311198</t>
  </si>
  <si>
    <t>CANCELACION DE CHEQUE 311039</t>
  </si>
  <si>
    <t>CANCELACION DE CHEQUE 311036</t>
  </si>
  <si>
    <t>CANCELACION DE CHEQUE 311035</t>
  </si>
  <si>
    <t>CANCELACION DE CHEQUE 311071</t>
  </si>
  <si>
    <t>CANCELACION DE CHEQUE 311058</t>
  </si>
  <si>
    <t>CANCELACION DE CHEQUE 311046</t>
  </si>
  <si>
    <t>CANCELACION DE CHEQUE 310710</t>
  </si>
  <si>
    <t>CANCELACION DE CHEQUE 311045</t>
  </si>
  <si>
    <t>CANCELACION DE CHEQUE 310714</t>
  </si>
  <si>
    <t>E-DEV-04-000968</t>
  </si>
  <si>
    <t>[DEVENGAR] FINIQUITO 210055</t>
  </si>
  <si>
    <t>183010-684</t>
  </si>
  <si>
    <t>CHE: 373-259</t>
  </si>
  <si>
    <t>E-DEV-04-001277</t>
  </si>
  <si>
    <t>[DEVENGAR] PAGO DE INCIDENTE EN JUCIO AMPARO 1131/2022</t>
  </si>
  <si>
    <t>183010-787</t>
  </si>
  <si>
    <t>CHE: 1-111267</t>
  </si>
  <si>
    <t>E-DEV-04-001324</t>
  </si>
  <si>
    <t>[DEVENGAR] PAGO DE SEGURO DE VIDA POR DEFUNCION DE C. J. JESUS FLORES MORALES NOMINA 212760</t>
  </si>
  <si>
    <t>183010-827</t>
  </si>
  <si>
    <t>CHE: 1-111288</t>
  </si>
  <si>
    <t>E-DEV-04-001325</t>
  </si>
  <si>
    <t>[DEVENGAR] PAGO DE SEGURO DE VIDA POR DEFUNCION DE LA C. ANTONIA AGUILAR MORALES NOMINA 81272</t>
  </si>
  <si>
    <t>183010-823</t>
  </si>
  <si>
    <t>CHE: 373-216</t>
  </si>
  <si>
    <t>E-DEV-04-001326</t>
  </si>
  <si>
    <t>183010-822</t>
  </si>
  <si>
    <t>CHE: 373-214</t>
  </si>
  <si>
    <t>E-DEV-04-001334</t>
  </si>
  <si>
    <t>[DEVENGAR] PAGO DE SEGURO DE VIDA POR DEFUNCION DEL C. MANUEL DELGADILLO SANCHEZ NOMINA 104167</t>
  </si>
  <si>
    <t>183010-814</t>
  </si>
  <si>
    <t>CHE: 373-207</t>
  </si>
  <si>
    <t>DIA-04-000005</t>
  </si>
  <si>
    <t>REVERSA DE CANCELACIÒN POR REINTEGRO DE CHEQUE</t>
  </si>
  <si>
    <t>CHEQUE 311198</t>
  </si>
  <si>
    <t>CHEQUE 310656</t>
  </si>
  <si>
    <t>E-DEV-04-001585</t>
  </si>
  <si>
    <t>[DEVENGAR] FINIQUITO 117614</t>
  </si>
  <si>
    <t>183010-826</t>
  </si>
  <si>
    <t>CHE: 373-257</t>
  </si>
  <si>
    <t>E-DEV-04-001586</t>
  </si>
  <si>
    <t>[DEVENGAR] FINIQUITO 120860</t>
  </si>
  <si>
    <t>183010-842</t>
  </si>
  <si>
    <t>CHE: 1-111398</t>
  </si>
  <si>
    <t>E-DEV-04-001587</t>
  </si>
  <si>
    <t>[DEVENGAR] FINIQUITO 113303</t>
  </si>
  <si>
    <t>183010-843</t>
  </si>
  <si>
    <t>CHE: 1-111396</t>
  </si>
  <si>
    <t>E-DEV-04-001588</t>
  </si>
  <si>
    <t>[DEVENGAR] FINIQUITO 111148</t>
  </si>
  <si>
    <t>183010-833</t>
  </si>
  <si>
    <t>CHE: 1-111393</t>
  </si>
  <si>
    <t>02/05/2024</t>
  </si>
  <si>
    <t>E-DEV-05-000302</t>
  </si>
  <si>
    <t>183010-908</t>
  </si>
  <si>
    <t>CHE: 1-111445</t>
  </si>
  <si>
    <t>13/05/2024</t>
  </si>
  <si>
    <t>E-DEV-05-000677</t>
  </si>
  <si>
    <t>[DEVENGAR] FINIQUITO 211858</t>
  </si>
  <si>
    <t>183010-934</t>
  </si>
  <si>
    <t>CHE: 373-283</t>
  </si>
  <si>
    <t>E-DEV-05-000678</t>
  </si>
  <si>
    <t>[DEVENGAR] FINIQUITO 113813</t>
  </si>
  <si>
    <t>183010-935</t>
  </si>
  <si>
    <t>CHE: 373-309</t>
  </si>
  <si>
    <t>E-DEV-05-000679</t>
  </si>
  <si>
    <t>[DEVENGAR] FINIQUITO 120327</t>
  </si>
  <si>
    <t>183010-685</t>
  </si>
  <si>
    <t>CHE: 373-286</t>
  </si>
  <si>
    <t>E-DEV-05-000680</t>
  </si>
  <si>
    <t>[DEVENGAR] FINIQUITO 120172</t>
  </si>
  <si>
    <t>183010-686</t>
  </si>
  <si>
    <t>CHE: 373-288</t>
  </si>
  <si>
    <t>E-DEV-05-000681</t>
  </si>
  <si>
    <t>[DEVENGAR] FINIQUITO 212791</t>
  </si>
  <si>
    <t>183010-566</t>
  </si>
  <si>
    <t>E-DEV-05-001730</t>
  </si>
  <si>
    <t>[DESDEVENGAR] FINIQUITO 212791</t>
  </si>
  <si>
    <t>E-DEV-05-001732</t>
  </si>
  <si>
    <t>[DESDEVENGAR] FINIQUITO 113813</t>
  </si>
  <si>
    <t>17/05/2024</t>
  </si>
  <si>
    <t>E-DEV-05-000809</t>
  </si>
  <si>
    <t>[DEVENGAR] PAGO DE INCIDENTE EN JUICIO AMPARO 1584/2021</t>
  </si>
  <si>
    <t>183010-1041</t>
  </si>
  <si>
    <t>E-DEV-05-000866</t>
  </si>
  <si>
    <t>[DEVENGAR] FINIQUITO 112164</t>
  </si>
  <si>
    <t>183010-991</t>
  </si>
  <si>
    <t>CHE: 373-293</t>
  </si>
  <si>
    <t>E-DEV-05-000867</t>
  </si>
  <si>
    <t>[DEVENGAR] FINIQUITO 116258</t>
  </si>
  <si>
    <t>183010-990</t>
  </si>
  <si>
    <t>CHE: 373-282</t>
  </si>
  <si>
    <t>E-DEV-05-000868</t>
  </si>
  <si>
    <t>[DEVENGAR] FINIQUITO 115065</t>
  </si>
  <si>
    <t>183010-962</t>
  </si>
  <si>
    <t>CHE: 373-372</t>
  </si>
  <si>
    <t>E-DEV-05-000869</t>
  </si>
  <si>
    <t>[DEVENGAR] FINIQUITO 116865</t>
  </si>
  <si>
    <t>183010-556</t>
  </si>
  <si>
    <t>CHE: 373-337</t>
  </si>
  <si>
    <t>E-DEV-05-000871</t>
  </si>
  <si>
    <t>[DEVENGAR] FINIQUITO 120309</t>
  </si>
  <si>
    <t>183010-446</t>
  </si>
  <si>
    <t>CHE: 1-111743</t>
  </si>
  <si>
    <t>E-DEV-05-000872</t>
  </si>
  <si>
    <t>[DEVENGAR] FINIQUITO 211889</t>
  </si>
  <si>
    <t>183010-440</t>
  </si>
  <si>
    <t>CHE: 373-437</t>
  </si>
  <si>
    <t>E-DEV-05-000873</t>
  </si>
  <si>
    <t>[DEVENGAR] FINIQUITO 113461</t>
  </si>
  <si>
    <t>183010-434</t>
  </si>
  <si>
    <t>CHE: 373-289</t>
  </si>
  <si>
    <t>E-DEV-05-000874</t>
  </si>
  <si>
    <t>[DEVENGAR] FINIQUITO 211044</t>
  </si>
  <si>
    <t>183010-432</t>
  </si>
  <si>
    <t>CHE: 373-284</t>
  </si>
  <si>
    <t>E-DEV-05-001711</t>
  </si>
  <si>
    <t>[DESDEVENGAR] FINIQUITO 211889</t>
  </si>
  <si>
    <t>E-DEV-05-001712</t>
  </si>
  <si>
    <t>[DESDEVENGAR] FINIQUITO 120309</t>
  </si>
  <si>
    <t>21/05/2024</t>
  </si>
  <si>
    <t>E-DEV-05-000945</t>
  </si>
  <si>
    <t>[DEVENGAR] PAGO DE INCIDENTE EN JUICIO AMPARO 354/2023</t>
  </si>
  <si>
    <t>183010-1059</t>
  </si>
  <si>
    <t>CHE: 1-111440</t>
  </si>
  <si>
    <t>E-DEV-05-000957</t>
  </si>
  <si>
    <t>[DEVENGAR] PAGO DEL SEGURO DE VIDA POR DEFUNCION DE C. JOSE RODRIGUEZ REYES NOMINA 14776</t>
  </si>
  <si>
    <t>183010-1060</t>
  </si>
  <si>
    <t>CHE: 1-111458</t>
  </si>
  <si>
    <t>E-DEV-05-000958</t>
  </si>
  <si>
    <t>[DEVENGAR] PAGO DEL SEGURO DE VIDA POR DEFUNCION DE LA C. JOSEFINA ALMAGUER TORRES NOMINA 2253</t>
  </si>
  <si>
    <t>183010-1058</t>
  </si>
  <si>
    <t>CHE: 1-111534</t>
  </si>
  <si>
    <t>E-DEV-05-000959</t>
  </si>
  <si>
    <t>183010-1057</t>
  </si>
  <si>
    <t>CHE: 1-111454</t>
  </si>
  <si>
    <t>E-DEV-05-001052</t>
  </si>
  <si>
    <t>[DEVENGAR] FINIQUITO 117654</t>
  </si>
  <si>
    <t>183010-690</t>
  </si>
  <si>
    <t>CHE: 1-111961</t>
  </si>
  <si>
    <t>E-DEV-05-001731</t>
  </si>
  <si>
    <t>[DESDEVENGAR] FINIQUITO 117654</t>
  </si>
  <si>
    <t>22/05/2024</t>
  </si>
  <si>
    <t>E-DEV-05-001054</t>
  </si>
  <si>
    <t>[DEVENGAR] FINIQUITO 118828</t>
  </si>
  <si>
    <t>183010-1061</t>
  </si>
  <si>
    <t>CHE: 1-111962</t>
  </si>
  <si>
    <t>E-DEV-05-001733</t>
  </si>
  <si>
    <t>[DESDEVENGAR] FINIQUITO 118828</t>
  </si>
  <si>
    <t>E-DEV-05-001037</t>
  </si>
  <si>
    <t>[DEVENGAR] PAGO DEL SEGURO DE VIDA POR DEFUNCION DE C. ABEL TORRES MACIAS NOMINA 6534</t>
  </si>
  <si>
    <t>183010-1083</t>
  </si>
  <si>
    <t>CHE: 1-111536</t>
  </si>
  <si>
    <t>E-DEV-05-001038</t>
  </si>
  <si>
    <t>183010-1082</t>
  </si>
  <si>
    <t>CHE: 1-111537</t>
  </si>
  <si>
    <t>E-DEV-05-001039</t>
  </si>
  <si>
    <t>183010-1081</t>
  </si>
  <si>
    <t>CHE: 1-111533</t>
  </si>
  <si>
    <t>E-DEV-05-001137</t>
  </si>
  <si>
    <t>183010-1065</t>
  </si>
  <si>
    <t>CHE: 1-111496</t>
  </si>
  <si>
    <t>DIA-05-000027</t>
  </si>
  <si>
    <t>ASIENTO DE AJUSTE A PROVISIÓN PARA DEMANDAS Y JUICIOS A CORTO PLAZO SEGÚN SOLICITUD DEL OFICIO SAY-DAJ/5687/2024</t>
  </si>
  <si>
    <t>DIA-05-000054</t>
  </si>
  <si>
    <t>RECLASIFICACION ENTRE CUENTAS CONTABLES</t>
  </si>
  <si>
    <t>E-DEV-06-000253</t>
  </si>
  <si>
    <t>[DEVENGAR] FINIQUITO 210541</t>
  </si>
  <si>
    <t>183010-1145</t>
  </si>
  <si>
    <t>CHE: 1-111668</t>
  </si>
  <si>
    <t>07/06/2024</t>
  </si>
  <si>
    <t>E-DEV-06-000389</t>
  </si>
  <si>
    <t>[DEVENGAR] PAGO DEL SEGURO DE VIDA POR DEFUNCION DE C. ALBERTO SANCHEZ GARCIA NOMINA 62387</t>
  </si>
  <si>
    <t>183010-1198</t>
  </si>
  <si>
    <t>CHE: 373-308</t>
  </si>
  <si>
    <t>E-DEV-06-000390</t>
  </si>
  <si>
    <t>183010-1197</t>
  </si>
  <si>
    <t>CHE: 373-307</t>
  </si>
  <si>
    <t>E-DEV-06-000398</t>
  </si>
  <si>
    <t>[DEVENGAR] PAGO DE SEGURO DE VIDA POR DEFUNCION DE C. JAVIER JAQUES CANALES NOMINA 637</t>
  </si>
  <si>
    <t>183010-1180</t>
  </si>
  <si>
    <t>CHE: 1-111696</t>
  </si>
  <si>
    <t>E-DEV-06-000405</t>
  </si>
  <si>
    <t>[DEVENGAR] PAGO DE SEGURO DE VIDA POR DEFUNCION DE C. PEDRO MEDINA NOMINA 1044</t>
  </si>
  <si>
    <t>183010-1164</t>
  </si>
  <si>
    <t>CHE: 1-111677</t>
  </si>
  <si>
    <t>E-DEV-06-000410</t>
  </si>
  <si>
    <t>183010-1179</t>
  </si>
  <si>
    <t>CHE: 1-111700</t>
  </si>
  <si>
    <t>11/06/2024</t>
  </si>
  <si>
    <t>E-DEV-06-000658</t>
  </si>
  <si>
    <t>[DEVENGAR] FINIQUITO 85133</t>
  </si>
  <si>
    <t>183010-1206</t>
  </si>
  <si>
    <t>CHE: 373-366</t>
  </si>
  <si>
    <t>E-DEV-06-000663</t>
  </si>
  <si>
    <t>E-DEV-06-000664</t>
  </si>
  <si>
    <t>25/06/2024</t>
  </si>
  <si>
    <t>E-DEV-06-001130</t>
  </si>
  <si>
    <t>E-DEV-06-001131</t>
  </si>
  <si>
    <t>E-DEV-06-001132</t>
  </si>
  <si>
    <t>E-DEV-06-001133</t>
  </si>
  <si>
    <t>E-DEV-06-001236</t>
  </si>
  <si>
    <t>27/06/2024</t>
  </si>
  <si>
    <t>E-DEV-06-001356</t>
  </si>
  <si>
    <t>[DEVENGAR] FINIQUITO 213072</t>
  </si>
  <si>
    <t>183010-1085</t>
  </si>
  <si>
    <t>CHE: 373-409</t>
  </si>
  <si>
    <t>CON-06-004006</t>
  </si>
  <si>
    <t>CORRECCIÓN MOV MAL APLICADO PÓLIZA ADEFAS 2023</t>
  </si>
  <si>
    <t>DIA-06-000024</t>
  </si>
  <si>
    <t>REGISTRO DE COMISIONES MES DICIEMBRE 2023 BANCO 01</t>
  </si>
  <si>
    <t>02/07/2024</t>
  </si>
  <si>
    <t>E-DEV-07-000063</t>
  </si>
  <si>
    <t>E-DEV-07-001942</t>
  </si>
  <si>
    <t>03/07/2024</t>
  </si>
  <si>
    <t>E-DEV-07-000283</t>
  </si>
  <si>
    <t>[DEVENGAR] PAGO DEL SEGURO DE VIDA POR DEFUNCION DEL C. JUAN GARCIA ALVARADO NOMINA 4329</t>
  </si>
  <si>
    <t>183010-1356</t>
  </si>
  <si>
    <t>CHE: 1-111899</t>
  </si>
  <si>
    <t>E-DEV-07-000284</t>
  </si>
  <si>
    <t>[DEVENGAR] PAGO DEL SEGURO DE VIDA POR DEFUNCION DEL C. ANTONIO HERNANDEZ MONTELONGO NOMINA 1472</t>
  </si>
  <si>
    <t>183010-1355</t>
  </si>
  <si>
    <t>CHE: 1-111898</t>
  </si>
  <si>
    <t>E-DEV-07-000285</t>
  </si>
  <si>
    <t>[DEVENGAR] PAGO DEL SEGURO DE VIDA POR DEFUNCION DE LA C. MARIA DEL REFUGIO MELENDEZ GARZA NOMINA 2368</t>
  </si>
  <si>
    <t>183010-1354</t>
  </si>
  <si>
    <t>CHE: 1-111900</t>
  </si>
  <si>
    <t>E-DEV-07-000286</t>
  </si>
  <si>
    <t>183010-1353</t>
  </si>
  <si>
    <t>CHE: 1-111896</t>
  </si>
  <si>
    <t>E-DEV-07-000287</t>
  </si>
  <si>
    <t>183010-1352</t>
  </si>
  <si>
    <t>CHE: 1-111893</t>
  </si>
  <si>
    <t>E-DEV-07-000288</t>
  </si>
  <si>
    <t>183010-1351</t>
  </si>
  <si>
    <t>CHE: 1-111895</t>
  </si>
  <si>
    <t>E-DEV-07-000289</t>
  </si>
  <si>
    <t>[DEVENGAR] PAGO DE SEGURO DE VIDA POR DEFUNCION DE C. ROSALIO SANCHEZ SIFUENTES NOMINA 3033</t>
  </si>
  <si>
    <t>183010-1350</t>
  </si>
  <si>
    <t>CHE: 1-111894</t>
  </si>
  <si>
    <t>E-DEV-07-000298</t>
  </si>
  <si>
    <t>[DEVENGAR] PAGO DE SEGURO DE VIDA POR DEFUNCION DEL C. PIEDAD MORA NOMINA 1555</t>
  </si>
  <si>
    <t>183010-1336</t>
  </si>
  <si>
    <t>CHE: 1-111881</t>
  </si>
  <si>
    <t>E-DEV-07-000299</t>
  </si>
  <si>
    <t>183010-1335</t>
  </si>
  <si>
    <t>CHE: 1-111884</t>
  </si>
  <si>
    <t>12/07/2024</t>
  </si>
  <si>
    <t>E-DEV-07-000689</t>
  </si>
  <si>
    <t>[DEVENGAR] FINIQUITO 100451</t>
  </si>
  <si>
    <t>183010-812</t>
  </si>
  <si>
    <t>CHE: 373-439</t>
  </si>
  <si>
    <t>E-DEV-07-000690</t>
  </si>
  <si>
    <t>[DEVENGAR] FINIQUITO 103077</t>
  </si>
  <si>
    <t>183010-845</t>
  </si>
  <si>
    <t>CHE: 373-445</t>
  </si>
  <si>
    <t>15/07/2024</t>
  </si>
  <si>
    <t>E-DEV-07-000805</t>
  </si>
  <si>
    <t>[DEVENGAR] FINIQUITO 119198</t>
  </si>
  <si>
    <t>183010-315</t>
  </si>
  <si>
    <t>CHE: 373-364</t>
  </si>
  <si>
    <t>19/07/2024</t>
  </si>
  <si>
    <t>E-DEV-07-001169</t>
  </si>
  <si>
    <t>[DEVENGAR] PAGO DE LAS PRESTACIONES ADEUDADAS POR DEFUNCION DEL C. JESUS MORENO GARCIA NOMINA 3037</t>
  </si>
  <si>
    <t>183010-1542</t>
  </si>
  <si>
    <t>CHE: 1-111980</t>
  </si>
  <si>
    <t>E-DEV-07-001179</t>
  </si>
  <si>
    <t>[DEVENGAR] PAGO DE SEGURO DE VIDA POR DEFUNCION DE LA C. JOSEFA GUADALUPE VEGA NOMINA 63794</t>
  </si>
  <si>
    <t>183010-1536</t>
  </si>
  <si>
    <t>CHE: 1-111971</t>
  </si>
  <si>
    <t>23/07/2024</t>
  </si>
  <si>
    <t>E-DEV-07-001502</t>
  </si>
  <si>
    <t>183010-1555</t>
  </si>
  <si>
    <t>CHE: 1-111918</t>
  </si>
  <si>
    <t>29/07/2024</t>
  </si>
  <si>
    <t>DIA-07-000002</t>
  </si>
  <si>
    <t>RECTIFICACIÓN DEL REGISTRO DE LA CON-01-005521 AÑO 2023 DEL CH. 310216 DE LA 1ERA. QUINCENA DE DICIEMBRE DE 2023 YA QUE SU CANCELACIÓN SE REGISTRO EN BANCOS DEBIENDO SER LA CUENTA 3.2.5.2.01.0011</t>
  </si>
  <si>
    <t>DIA-07-000001</t>
  </si>
  <si>
    <t>CANCELACIÓN DEL REGISTRO DE LA PÓLIZA CON-11-003409 AÑO 2023 DEBIDO A QUE YA SE HABÍA CORREGIDO CON LA CON-10-000972</t>
  </si>
  <si>
    <t>30/07/2024</t>
  </si>
  <si>
    <t>E-DEV-07-001909</t>
  </si>
  <si>
    <t>[DEVENGAR] FINIQUITO 103866</t>
  </si>
  <si>
    <t>183010-1222</t>
  </si>
  <si>
    <t>CHE: 1-112028</t>
  </si>
  <si>
    <t>E-DEV-07-002008</t>
  </si>
  <si>
    <t>[DEVENGAR] PAGO DEL SEGURO DE VIDA POR DEFUNCION DE C. LUTERO FLORES MOLINA NOMINA 9629</t>
  </si>
  <si>
    <t>183010-1565</t>
  </si>
  <si>
    <t>CHE: 1-112058</t>
  </si>
  <si>
    <t>E-DEV-07-002026</t>
  </si>
  <si>
    <t>[DEVENGAR] PAGO DEL SEGURO DE VIDA POR DEFUNCION DE LA C. DELFINA ONTIVEROS RODRIGUEZ NOMINA 15</t>
  </si>
  <si>
    <t>183010-1556</t>
  </si>
  <si>
    <t>CHE: 1-112054</t>
  </si>
  <si>
    <t>E-DEV-07-002027</t>
  </si>
  <si>
    <t>183010-1557</t>
  </si>
  <si>
    <t>CHE: 1-112052</t>
  </si>
  <si>
    <t>E-DEV-07-002028</t>
  </si>
  <si>
    <t>183010-1558</t>
  </si>
  <si>
    <t>CHE: 1-112050</t>
  </si>
  <si>
    <t>E-DEV-07-002029</t>
  </si>
  <si>
    <t>183010-1559</t>
  </si>
  <si>
    <t>CHE: 1-112047</t>
  </si>
  <si>
    <t>E-DEV-07-002030</t>
  </si>
  <si>
    <t>183010-1560</t>
  </si>
  <si>
    <t>CHE: 1-112055</t>
  </si>
  <si>
    <t>CON-07-005351</t>
  </si>
  <si>
    <t>CANCELACIÓN DE ADEFAS A SOLICITUD DE OFICIO DPP/0820/2024</t>
  </si>
  <si>
    <t>CON-07-005366</t>
  </si>
  <si>
    <t>RECLASIFICACION DE ANTICIPO A PROVEEDORES AL ACTIVO FIJO FACT/A320 JUEGOS Y GIMNASIOS EN PLAZAS Y AMORTIZACION FACT/A276</t>
  </si>
  <si>
    <t>CON-07-005408</t>
  </si>
  <si>
    <t>RECLASIFICACION DE ANTICIPO A PROVEEDORES AL ACTIVO FIJO FACT/A322 JUEGOS Y GIMNASIOS EN PLAZAS Y AMORTIZACION FACT/A276</t>
  </si>
  <si>
    <t>07/08/2024</t>
  </si>
  <si>
    <t>E-DEV-08-000773</t>
  </si>
  <si>
    <t>14/08/2024</t>
  </si>
  <si>
    <t>E-DEV-08-001506</t>
  </si>
  <si>
    <t>[DEVENGAR] FINIQUITO 112416</t>
  </si>
  <si>
    <t>183010-429</t>
  </si>
  <si>
    <t>E-DEV-08-001509</t>
  </si>
  <si>
    <t>[DEVENGAR] FINIQUITO 213242</t>
  </si>
  <si>
    <t>183010-1461</t>
  </si>
  <si>
    <t>E-DEV-08-002217</t>
  </si>
  <si>
    <t>[DESDEVENGAR] FINIQUITO 112416</t>
  </si>
  <si>
    <t>22/08/2024</t>
  </si>
  <si>
    <t>DIA-08-000007</t>
  </si>
  <si>
    <t>CANC. DE CHEQUE 310980 2DA QNA DICIEMBRE DE 2023</t>
  </si>
  <si>
    <t>CANC. DE CHEQUE 310980</t>
  </si>
  <si>
    <t>26/08/2024</t>
  </si>
  <si>
    <t>DIA-08-000017</t>
  </si>
  <si>
    <t>CORRECCIÓN DE SALDOS POR FUENTE DE FINANCIAMIENTO POR RECUPERACIÓN DE PARTICIPACIONES 2023 CON BASE A LOS OFICIOS DPP/0943/2024 Y DPP/0888/2024 1ERA QNA ENERO</t>
  </si>
  <si>
    <t>CORRECCIÓN DE SALDOS POR FUENTE DE FINANCIAMIENTO 1ERA QNA ENERO</t>
  </si>
  <si>
    <t>DIA-08-000018</t>
  </si>
  <si>
    <t>CORRECCIÓN DE SALDOS POR FUENTE DE FINANCIAMIENTO POR RECUPERACIÓN DE PARTICIPACIONES 2023 CON BASE A LOS OFICIOS DPP/0943/2024 Y DPP/0888/2024 2DA QNA ENERO</t>
  </si>
  <si>
    <t>CORRECCIÓN DE SALDOS POR FUENTE DE FINANCIAMIENTO 2DA QNA ENERO</t>
  </si>
  <si>
    <t>DIA-08-000019</t>
  </si>
  <si>
    <t>CORRECCIÓN DE SALDOS POR FUENTE DE FINANCIAMIENTO POR RECUPERACIÓN DE PARTICIPACIONES 2023 CON BASE A LOS OFICIOS DPP/0943/2024 Y DPP/0888/2024 1ERA QNA FEBRERO</t>
  </si>
  <si>
    <t>CORRECCIÓN DE SALDOS POR FUENTE DE FINANCIAMIENTO 1ERA QNA FEBRERO</t>
  </si>
  <si>
    <t>DIA-08-000020</t>
  </si>
  <si>
    <t>CORRECCIÓN DE SALDOS POR FUENTE DE FINANCIAMIENTO POR RECUPERACIÓN DE PARTICIPACIONES 2023 CON BASE A LOS OFICIOS DPP/0943/2024 Y DPP/0888/2024 2DA QNA FEBRERO</t>
  </si>
  <si>
    <t>CORRECCIÓN DE SALDOS POR FUENTE DE FINANCIAMIENTO 2DA QNA FEBRERO</t>
  </si>
  <si>
    <t>DIA-08-000021</t>
  </si>
  <si>
    <t>DIA-08-000022</t>
  </si>
  <si>
    <t>CORRECCIÓN DE SALDOS POR FUENTE DE FINANCIAMIENTO POR RECUPERACIÓN DE PARTICIPACIONES 2023 CON BASE A LOS OFICIOS DPP/0943/2024 Y DPP/0888/2024 1ERA QNA MARZO</t>
  </si>
  <si>
    <t>CORRECCIÓN DE SALDOS POR FUENTE DE FINANCIAMIENTO 1ERA QNA MARZO</t>
  </si>
  <si>
    <t>DIA-08-000023</t>
  </si>
  <si>
    <t>CORRECCIÓN DE SALDOS POR FUENTE DE FINANCIAMIENTO POR RECUPERACIÓN DE PARTICIPACIONES 2023 CON BASE A LOS OFICIOS DPP/0943/2024 Y DPP/0888/2024 2DA QNA MARZO</t>
  </si>
  <si>
    <t>CORRECCIÓN DE SALDOS POR FUENTE DE FINANCIAMIENTO 2DA QNA MARZO</t>
  </si>
  <si>
    <t>DIA-08-000024</t>
  </si>
  <si>
    <t>DIA-08-000025</t>
  </si>
  <si>
    <t>CORRECCIÓN DE SALDOS POR FUENTE DE FINANCIAMIENTO POR RECUPERACIÓN DE PARTICIPACIONES 2023 CON BASE A LOS OFICIOS DPP/0943/2024 Y DPP/0888/2024 1ERA QNA ABRIL</t>
  </si>
  <si>
    <t>CORRECCIÓN DE SALDOS POR FUENTE DE FINANCIAMIENTO 1ERA QNA ABRIL</t>
  </si>
  <si>
    <t>DIA-08-000026</t>
  </si>
  <si>
    <t>CORRECCIÓN DE SALDOS POR FUENTE DE FINANCIAMIENTO POR RECUPERACIÓN DE PARTICIPACIONES 2023 CON BASE A LOS OFICIOS DPP/0943/2024 Y DPP/0888/2024 2DA QNA ABRIL</t>
  </si>
  <si>
    <t>CORRECCIÓN DE SALDOS POR FUENTE DE FINANCIAMIENTO 2DA QNA ABRIL</t>
  </si>
  <si>
    <t>DIA-08-000027</t>
  </si>
  <si>
    <t>CORRECCIÓN DE SALDOS POR FUENTE DE FINANCIAMIENTO POR RECUPERACIÓN DE PARTICIPACIONES 2023 CON BASE A LOS OFICIOS DPP/0943/2024 Y DPP/0888/2024 1ERA QNA MAYO</t>
  </si>
  <si>
    <t>CORRECCIÓN DE SALDOS POR FUENTE DE FINANCIAMIENTO 1ERA QNA MAYO</t>
  </si>
  <si>
    <t>DIA-08-000028</t>
  </si>
  <si>
    <t>CORRECCIÓN DE SALDOS POR FUENTE DE FINANCIAMIENTO POR RECUPERACIÓN DE PARTICIPACIONES 2023 CON BASE A LOS OFICIOS DPP/0943/2024 Y DPP/0888/2024 2DA QNA MAYO</t>
  </si>
  <si>
    <t>CORRECCIÓN DE SALDOS POR FUENTE DE FINANCIAMIENTO 2DA QNA MAYO</t>
  </si>
  <si>
    <t>DIA-08-000029</t>
  </si>
  <si>
    <t>CORRECCIÓN DE SALDOS POR FUENTE DE FINANCIAMIENTO POR RECUPERACIÓN DE PARTICIPACIONES 2023 CON BASE A LOS OFICIOS DPP/0943/2024 Y DPP/0888/2024 1ERA QNA JUNIO</t>
  </si>
  <si>
    <t>CORRECCIÓN DE SALDOS POR FUENTE DE FINANCIAMIENTO 1ERA QNA JUNIO</t>
  </si>
  <si>
    <t>DIA-08-000030</t>
  </si>
  <si>
    <t>CORRECCIÓN DE SALDOS POR FUENTE DE FINANCIAMIENTO POR RECUPERACIÓN DE PARTICIPACIONES 2023 CON BASE A LOS OFICIOS DPP/0943/2024 Y DPP/0888/2024 2DA QNA JUNIO</t>
  </si>
  <si>
    <t>CORRECCIÓN DE SALDOS POR FUENTE DE FINANCIAMIENTO 2DA QNA JUNIO</t>
  </si>
  <si>
    <t>DIA-08-000031</t>
  </si>
  <si>
    <t>CORRECCIÓN DE SALDOS POR FUENTE DE FINANCIAMIENTO POR RECUPERACIÓN DE PARTICIPACIONES 2023 CON BASE A LOS OFICIOS DPP/0943/2024 Y DPP/0888/2024 1ERA QNA JULIO</t>
  </si>
  <si>
    <t>CORRECCIÓN DE SALDOS POR FUENTE DE FINANCIAMIENTO 1ERA QNA JULIO</t>
  </si>
  <si>
    <t>DIA-08-000032</t>
  </si>
  <si>
    <t>CORRECCIÓN DE SALDOS POR FUENTE DE FINANCIAMIENTO POR RECUPERACIÓN DE PARTICIPACIONES 2023 CON BASE A LOS OFICIOS DPP/0943/2024 Y DPP/0888/2024 2DA QNA JULIO</t>
  </si>
  <si>
    <t>CORRECCIÓN DE SALDOS POR FUENTE DE FINANCIAMIENTO 2DA QNA JULIO</t>
  </si>
  <si>
    <t>DIA-08-000033</t>
  </si>
  <si>
    <t>CORRECCIÓN DE SALDOS POR FUENTE DE FINANCIAMIENTO POR RECUPERACIÓN DE PARTICIPACIONES 2023 CON BASE A LOS OFICIOS DPP/0943/2024 Y DPP/0888/2024 1ERA QNA AGOSTO</t>
  </si>
  <si>
    <t>CORRECCIÓN DE SALDOS POR FUENTE DE FINANCIAMIENTO 1ERA QNA AGOSTO</t>
  </si>
  <si>
    <t>DIA-08-000034</t>
  </si>
  <si>
    <t>CORRECCIÓN DE SALDOS POR FUENTE DE FINANCIAMIENTO POR RECUPERACIÓN DE PARTICIPACIONES 2023 CON BASE A LOS OFICIOS DPP/0943/2024 Y DPP/0888/2024 2DA QNA AGOSTO</t>
  </si>
  <si>
    <t>CORRECCIÓN DE SALDOS POR FUENTE DE FINANCIAMIENTO 2DA QNA AGOSTO</t>
  </si>
  <si>
    <t>DIA-08-000035</t>
  </si>
  <si>
    <t>CORRECCIÓN DE SALDOS POR FUENTE DE FINANCIAMIENTO POR RECUPERACIÓN DE PARTICIPACIONES 2023 CON BASE A LOS OFICIOS DPP/0943/2024 Y DPP/0888/2024 1ERA QNA SEPTIEMBRE</t>
  </si>
  <si>
    <t>CORRECCIÓN DE SALDOS POR FUENTE DE FINANCIAMIENTO 1ERA QNA SEPTIEMBRE</t>
  </si>
  <si>
    <t>DIA-08-000036</t>
  </si>
  <si>
    <t>CORRECCIÓN DE SALDOS POR FUENTE DE FINANCIAMIENTO POR RECUPERACIÓN DE PARTICIPACIONES 2023 CON BASE A LOS OFICIOS DPP/0943/2024 Y DPP/0888/2024 2DA QNA SEPTIEMBRE</t>
  </si>
  <si>
    <t>CORRECCIÓN DE SALDOS POR FUENTE DE FINANCIAMIENTO 2DA QNA SEPTIEMBRE</t>
  </si>
  <si>
    <t>DIA-08-000037</t>
  </si>
  <si>
    <t>CORRECCIÓN DE SALDOS POR FUENTE DE FINANCIAMIENTO POR RECUPERACIÓN DE PARTICIPACIONES 2023 CON BASE A LOS OFICIOS DPP/0943/2024 Y DPP/0888/2024 1ERA QNA OCTUBRE</t>
  </si>
  <si>
    <t>CORRECCIÓN DE SALDOS POR FUENTE DE FINANCIAMIENTO 1ERA QNA OCTUBRE</t>
  </si>
  <si>
    <t>DIA-08-000038</t>
  </si>
  <si>
    <t>CORRECCIÓN DE SALDOS POR FUENTE DE FINANCIAMIENTO POR RECUPERACIÓN DE PARTICIPACIONES 2023 CON BASE A LOS OFICIOS DPP/0943/2024 Y DPP/0888/2024 2DA QNA OCTUBRE</t>
  </si>
  <si>
    <t>CORRECCIÓN DE SALDOS POR FUENTE DE FINANCIAMIENTO 2DA QNA OCTUBRE</t>
  </si>
  <si>
    <t>DIA-08-000039</t>
  </si>
  <si>
    <t>CORRECCIÓN DE SALDOS POR FUENTE DE FINANCIAMIENTO POR RECUPERACIÓN DE PARTICIPACIONES 2023 CON BASE A LOS OFICIOS DPP/0943/2024 Y DPP/0888/2024 1ERA QNA NOVIEMBRE</t>
  </si>
  <si>
    <t>CORRECCIÓN DE SALDOS POR FUENTE DE FINANCIAMIENTO 1ERA QNA NOVIEMBRE</t>
  </si>
  <si>
    <t>DIA-08-000040</t>
  </si>
  <si>
    <t>CORRECCIÓN DE SALDOS POR FUENTE DE FINANCIAMIENTO POR RECUPERACIÓN DE PARTICIPACIONES 2023 CON BASE A LOS OFICIOS DPP/0943/2024 Y DPP/0888/2024 2DA QNA NOVIEMBRE</t>
  </si>
  <si>
    <t>CORRECCIÓN DE SALDOS POR FUENTE DE FINANCIAMIENTO 2DA QNA NOVIEMBRE</t>
  </si>
  <si>
    <t>DIA-08-000041</t>
  </si>
  <si>
    <t>CORRECCIÓN DE SALDOS POR FUENTE DE FINANCIAMIENTO POR RECUPERACIÓN DE PARTICIPACIONES 2023 CON BASE A LOS OFICIOS DPP/0943/2024 Y DPP/0888/2024 1ERA QNA DICIEMBRE</t>
  </si>
  <si>
    <t>CORRECCIÓN DE SALDOS POR FUENTE DE FINANCIAMIENTO 1ERA QNA DICIEMBRE</t>
  </si>
  <si>
    <t>DIA-08-000042</t>
  </si>
  <si>
    <t>DIA-08-000043</t>
  </si>
  <si>
    <t>CORRECCIÓN DE SALDOS POR FUENTE DE FINANCIAMIENTO POR RECUPERACIÓN DE PARTICIPACIONES 2023 CON BASE A LOS OFICIOS DPP/0943/2024 Y DPP/0888/2024 2DA QNA DICIEMBRE</t>
  </si>
  <si>
    <t>CORRECCIÓN DE SALDOS POR FUENTE DE FINANCIAMIENTO 2DA QNA DICIEMBRE</t>
  </si>
  <si>
    <t>DIA-08-000044</t>
  </si>
  <si>
    <t>30/08/2024</t>
  </si>
  <si>
    <t>E-DEV-08-002193</t>
  </si>
  <si>
    <t>[DESDEVENGAR] PAGO DE INCIDENTE EN JUICIO AMPARO 1584/2021</t>
  </si>
  <si>
    <t>E-DEV-08-002206</t>
  </si>
  <si>
    <t>[DESDEVENGAR] FINIQUITO 213242</t>
  </si>
  <si>
    <t>DIA-08-000048</t>
  </si>
  <si>
    <t>CORRECCION EN REGISTRO DE INGRESOS DEL 2023</t>
  </si>
  <si>
    <t>DIA-08-000100</t>
  </si>
  <si>
    <t>REVERSO DE LA POLIZA CON-10-000910</t>
  </si>
  <si>
    <t>DIA-08-000101</t>
  </si>
  <si>
    <t>REVERSO DE LA POLIZA CON-11-001596</t>
  </si>
  <si>
    <t>02/09/2024</t>
  </si>
  <si>
    <t>E-DEV-09-000007</t>
  </si>
  <si>
    <t>20/09/2024</t>
  </si>
  <si>
    <t>DIA-09-000004</t>
  </si>
  <si>
    <t>CORRECCIÓN DE MOVIMIENTO MAL APLICADO</t>
  </si>
  <si>
    <t>DIA-09-000005</t>
  </si>
  <si>
    <t>CANCELACIÓN DE ADEFAS A SOLICITUD DE OFICIO DPP/1024/2024</t>
  </si>
  <si>
    <t>CON-09-004658</t>
  </si>
  <si>
    <t>CORRECCIÓN DE MOVIMIENTO MAL APLICADO. PÓLIZA DIA-09-000005.</t>
  </si>
  <si>
    <t>CON-09-004679</t>
  </si>
  <si>
    <t>CANCELACION POLIZA CON-07-0005366 MOVIMIENTO MAL APLICADO RECLAS DE ANTICIPO A PROVEEDORES AL ACTIVO FIJO FACT/A320 JUEGOS Y GIMNASIOS EN PLAZAS Y AMORTIZACION</t>
  </si>
  <si>
    <t>CON-09-004680</t>
  </si>
  <si>
    <t>CANCELACION  POLIZA CON-07-005408 MOV MAL APLICADO RECLAS DE ANTICIPO A PROVEEDORES AL ACTIVO FIJO FACT/A322 JUEGOS Y GIMNASIOS EN PLAZAS Y AMORTIZACION FACT/A276</t>
  </si>
  <si>
    <t>DIA-09-000076</t>
  </si>
  <si>
    <t>APLICACIÓN DE AMORTIZACION POR ANTICIPO 2023 A FACTURA A279 JUEGOS Y GIMNASIOS EN PLAZAS (FACT/A299A304A307A314A320A322 Y A327)</t>
  </si>
  <si>
    <t>AMORTIZ ANTIC F-A279/A299</t>
  </si>
  <si>
    <t>AMORTIZ ANTIC F-A279/A304</t>
  </si>
  <si>
    <t>AMORTIZ ANTIC F-A279/A307</t>
  </si>
  <si>
    <t>AMORTIZ ANTIC F-A279/A314</t>
  </si>
  <si>
    <t>AMORTIZ ANTIC F-A279/A320</t>
  </si>
  <si>
    <t>AMORTIZ ANTIC F-A279/A322</t>
  </si>
  <si>
    <t>AMORTIZ ANTIC F-A279/A327</t>
  </si>
  <si>
    <t>06/11/2024</t>
  </si>
  <si>
    <t>E-DEV-11-000028</t>
  </si>
  <si>
    <t>[DESDEVENGAR] FINIQUITO 212843</t>
  </si>
  <si>
    <t>26/11/2024</t>
  </si>
  <si>
    <t>E-DEV-11-000509</t>
  </si>
  <si>
    <t>[DEVENGAR] PAGO DE SEGURO DE VIDA POR DEFUNCION DEL C. RODRIGO LOPEZ BANDA NOMINA 65534</t>
  </si>
  <si>
    <t>183010-3085</t>
  </si>
  <si>
    <t>CHE: 373-883</t>
  </si>
  <si>
    <t>E-DEV-11-000551</t>
  </si>
  <si>
    <t>[DEVENGAR] PAGO DE SEGURO DE VIDA POR DEFUNCION DE LA C. MA. SANTOS MORENO LOPEZ NOMINA 10646</t>
  </si>
  <si>
    <t>183010-2924</t>
  </si>
  <si>
    <t>CHE: 1-112663</t>
  </si>
  <si>
    <t>E-DEV-11-000552</t>
  </si>
  <si>
    <t>183010-2923</t>
  </si>
  <si>
    <t>CHE: 1-112669</t>
  </si>
  <si>
    <t>E-DEV-11-000695</t>
  </si>
  <si>
    <t>[DEVENGAR] PAGO DE SEGURO DE VIDA POR DEFUNCION DEL C. JESUS REYES DAVILA NOMINA 1123</t>
  </si>
  <si>
    <t>183010-3068</t>
  </si>
  <si>
    <t>CHE: 373-899</t>
  </si>
  <si>
    <t>DIA-11-000078</t>
  </si>
  <si>
    <t>APLICACIÓN DE AMORTIZACIÓN POR ANTICIPO 2023 A FACTURA A279 POR LA ADQUISICIÓN DE JUEGOS Y GIMNASIOS EN PLAZAS PUBLICAS (FACT/A337 Y A341)</t>
  </si>
  <si>
    <t>AMORTIZA ANTIC 2023 ADQ JUEGOS PLAZAS</t>
  </si>
  <si>
    <t>CON-12-004782</t>
  </si>
  <si>
    <t>RECLASIFICACION DE ACTIVO FIJO 2023 POR CONCILIACION ENTRE PATRIMONOI Y CONTABILIDAD 2024</t>
  </si>
  <si>
    <t>DIA-12-000072</t>
  </si>
  <si>
    <t>RECLASIFICACIÓN DE AMORTIZACIÓN POR ANTICIPO A PROVEEDOR DE FACTURA A332-ARGODESA</t>
  </si>
  <si>
    <t>AMORT ANTICIPO FACT-A332 AROGEDSA</t>
  </si>
  <si>
    <t>Cancelación de saldos y cheques</t>
  </si>
  <si>
    <t>Anticipo proveed</t>
  </si>
  <si>
    <t>pago de finiquitos y seguros</t>
  </si>
  <si>
    <t>ajuste provision juicios y demandas</t>
  </si>
  <si>
    <t>corecciones</t>
  </si>
  <si>
    <t>donativo</t>
  </si>
  <si>
    <t>REA 322</t>
  </si>
  <si>
    <t>DICIEMBRE 2024</t>
  </si>
  <si>
    <t>Aplicación de cuentas incobrables</t>
  </si>
  <si>
    <t>cuenta 5518</t>
  </si>
  <si>
    <t>cuentas por pagar variacion</t>
  </si>
  <si>
    <t>flujo</t>
  </si>
  <si>
    <t>CONCILIACIÓN DE FLUJOS DE EFECTIVO NETOS</t>
  </si>
  <si>
    <t>Del 01 de enero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</si>
</sst>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\ ;[Black]\(#,##0.00\);\-\ ;"/>
    <numFmt numFmtId="168" formatCode="#,##0.0000000"/>
    <numFmt numFmtId="169" formatCode="0.0"/>
  </numFmts>
  <fonts count="74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0"/>
      <color theme="0" tint="-4.9989318521683403E-2"/>
      <name val="Arial"/>
      <family val="2"/>
    </font>
    <font>
      <sz val="9"/>
      <color theme="0" tint="-4.9989318521683403E-2"/>
      <name val="Arial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sz val="8"/>
      <color rgb="FF3366FF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sz val="6"/>
      <color theme="0"/>
      <name val="Arial"/>
      <family val="2"/>
    </font>
    <font>
      <sz val="6"/>
      <color theme="1"/>
      <name val="Arial"/>
      <family val="2"/>
    </font>
    <font>
      <sz val="7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8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15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1C3DF"/>
        <bgColor indexed="64"/>
      </patternFill>
    </fill>
    <fill>
      <patternFill patternType="solid">
        <fgColor rgb="FFDDD9BE"/>
        <bgColor indexed="64"/>
      </patternFill>
    </fill>
    <fill>
      <patternFill patternType="solid">
        <fgColor rgb="FFFBC5E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medium">
        <color indexed="64"/>
      </right>
      <top/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164" fontId="23" fillId="0" borderId="0"/>
    <xf numFmtId="43" fontId="1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>
      <alignment vertical="top"/>
    </xf>
    <xf numFmtId="0" fontId="2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02">
    <xf numFmtId="0" fontId="0" fillId="0" borderId="0" xfId="0"/>
    <xf numFmtId="0" fontId="20" fillId="0" borderId="0" xfId="0" applyFont="1"/>
    <xf numFmtId="0" fontId="27" fillId="0" borderId="0" xfId="0" applyFont="1"/>
    <xf numFmtId="0" fontId="37" fillId="0" borderId="0" xfId="0" applyFont="1" applyAlignment="1">
      <alignment vertical="center"/>
    </xf>
    <xf numFmtId="43" fontId="20" fillId="0" borderId="0" xfId="47" applyFont="1"/>
    <xf numFmtId="43" fontId="20" fillId="0" borderId="0" xfId="0" applyNumberFormat="1" applyFont="1"/>
    <xf numFmtId="0" fontId="27" fillId="0" borderId="0" xfId="0" applyFont="1" applyAlignment="1">
      <alignment vertical="center"/>
    </xf>
    <xf numFmtId="0" fontId="39" fillId="40" borderId="20" xfId="45" applyFont="1" applyFill="1" applyBorder="1"/>
    <xf numFmtId="43" fontId="39" fillId="40" borderId="21" xfId="47" applyFont="1" applyFill="1" applyBorder="1"/>
    <xf numFmtId="43" fontId="0" fillId="0" borderId="0" xfId="47" applyFont="1"/>
    <xf numFmtId="43" fontId="1" fillId="0" borderId="0" xfId="47" applyFont="1"/>
    <xf numFmtId="0" fontId="17" fillId="0" borderId="0" xfId="0" applyFont="1"/>
    <xf numFmtId="43" fontId="17" fillId="0" borderId="0" xfId="47" applyFont="1" applyFill="1"/>
    <xf numFmtId="4" fontId="25" fillId="0" borderId="0" xfId="46" applyNumberFormat="1" applyFont="1" applyFill="1" applyBorder="1" applyAlignment="1">
      <alignment horizontal="right" vertical="center"/>
    </xf>
    <xf numFmtId="4" fontId="24" fillId="0" borderId="0" xfId="46" applyNumberFormat="1" applyFont="1" applyFill="1" applyBorder="1" applyAlignment="1">
      <alignment horizontal="right" vertical="center"/>
    </xf>
    <xf numFmtId="0" fontId="1" fillId="0" borderId="0" xfId="45" applyFont="1"/>
    <xf numFmtId="43" fontId="0" fillId="0" borderId="0" xfId="0" applyNumberFormat="1"/>
    <xf numFmtId="0" fontId="34" fillId="33" borderId="23" xfId="42" applyFont="1" applyFill="1" applyBorder="1" applyAlignment="1">
      <alignment vertical="top"/>
    </xf>
    <xf numFmtId="0" fontId="1" fillId="0" borderId="0" xfId="45" applyFont="1" applyAlignment="1">
      <alignment vertical="center"/>
    </xf>
    <xf numFmtId="0" fontId="39" fillId="0" borderId="0" xfId="45" applyFont="1"/>
    <xf numFmtId="43" fontId="1" fillId="0" borderId="0" xfId="47" applyFont="1" applyFill="1"/>
    <xf numFmtId="0" fontId="31" fillId="39" borderId="11" xfId="45" applyFont="1" applyFill="1" applyBorder="1"/>
    <xf numFmtId="43" fontId="31" fillId="0" borderId="11" xfId="47" applyFont="1" applyFill="1" applyBorder="1" applyAlignment="1">
      <alignment horizontal="center"/>
    </xf>
    <xf numFmtId="0" fontId="1" fillId="0" borderId="13" xfId="45" applyFont="1" applyBorder="1"/>
    <xf numFmtId="0" fontId="1" fillId="0" borderId="0" xfId="0" applyFont="1" applyAlignment="1">
      <alignment vertical="center"/>
    </xf>
    <xf numFmtId="0" fontId="32" fillId="0" borderId="0" xfId="45" applyFont="1"/>
    <xf numFmtId="43" fontId="33" fillId="42" borderId="11" xfId="47" applyFont="1" applyFill="1" applyBorder="1" applyAlignment="1">
      <alignment horizontal="left" vertical="center"/>
    </xf>
    <xf numFmtId="0" fontId="1" fillId="0" borderId="14" xfId="45" applyFont="1" applyBorder="1"/>
    <xf numFmtId="0" fontId="1" fillId="0" borderId="16" xfId="45" applyFont="1" applyBorder="1"/>
    <xf numFmtId="43" fontId="37" fillId="36" borderId="11" xfId="46" applyFont="1" applyFill="1" applyBorder="1" applyAlignment="1">
      <alignment horizontal="justify" vertical="center"/>
    </xf>
    <xf numFmtId="43" fontId="1" fillId="0" borderId="16" xfId="47" applyFont="1" applyFill="1" applyBorder="1"/>
    <xf numFmtId="43" fontId="1" fillId="0" borderId="0" xfId="47" applyFont="1" applyFill="1" applyBorder="1"/>
    <xf numFmtId="43" fontId="37" fillId="43" borderId="11" xfId="46" applyFont="1" applyFill="1" applyBorder="1" applyAlignment="1">
      <alignment horizontal="justify" vertical="center"/>
    </xf>
    <xf numFmtId="43" fontId="37" fillId="0" borderId="0" xfId="47" applyFont="1" applyFill="1" applyBorder="1"/>
    <xf numFmtId="43" fontId="38" fillId="44" borderId="11" xfId="47" applyFont="1" applyFill="1" applyBorder="1" applyAlignment="1">
      <alignment horizontal="left" vertical="center"/>
    </xf>
    <xf numFmtId="43" fontId="37" fillId="34" borderId="11" xfId="46" applyFont="1" applyFill="1" applyBorder="1" applyAlignment="1">
      <alignment horizontal="justify" vertical="center"/>
    </xf>
    <xf numFmtId="4" fontId="1" fillId="0" borderId="0" xfId="45" applyNumberFormat="1" applyFont="1"/>
    <xf numFmtId="0" fontId="37" fillId="0" borderId="0" xfId="45" applyFont="1"/>
    <xf numFmtId="165" fontId="50" fillId="0" borderId="0" xfId="44" applyNumberFormat="1" applyFont="1" applyFill="1" applyBorder="1" applyAlignment="1" applyProtection="1">
      <alignment horizontal="left" vertical="top" indent="1"/>
      <protection locked="0"/>
    </xf>
    <xf numFmtId="43" fontId="0" fillId="0" borderId="0" xfId="47" applyFont="1" applyFill="1"/>
    <xf numFmtId="0" fontId="17" fillId="0" borderId="0" xfId="0" applyFont="1" applyAlignment="1">
      <alignment horizontal="right"/>
    </xf>
    <xf numFmtId="0" fontId="1" fillId="0" borderId="0" xfId="42" applyFont="1" applyAlignment="1">
      <alignment vertical="center"/>
    </xf>
    <xf numFmtId="0" fontId="1" fillId="0" borderId="0" xfId="42" applyFont="1" applyAlignment="1">
      <alignment vertical="center" wrapText="1"/>
    </xf>
    <xf numFmtId="0" fontId="1" fillId="0" borderId="0" xfId="120" applyFont="1" applyAlignment="1">
      <alignment horizontal="justify" vertical="center" wrapText="1"/>
    </xf>
    <xf numFmtId="0" fontId="34" fillId="0" borderId="0" xfId="42" applyFont="1" applyAlignment="1">
      <alignment vertical="center"/>
    </xf>
    <xf numFmtId="0" fontId="34" fillId="0" borderId="0" xfId="120" applyFont="1" applyAlignment="1">
      <alignment horizontal="justify" vertical="center" wrapText="1"/>
    </xf>
    <xf numFmtId="0" fontId="36" fillId="0" borderId="0" xfId="45" applyFont="1" applyAlignment="1">
      <alignment horizontal="right"/>
    </xf>
    <xf numFmtId="0" fontId="22" fillId="0" borderId="22" xfId="45" applyFont="1" applyBorder="1" applyAlignment="1">
      <alignment vertical="center"/>
    </xf>
    <xf numFmtId="0" fontId="22" fillId="0" borderId="23" xfId="45" applyFont="1" applyBorder="1" applyAlignment="1">
      <alignment vertical="center"/>
    </xf>
    <xf numFmtId="43" fontId="22" fillId="0" borderId="25" xfId="46" applyFont="1" applyFill="1" applyBorder="1" applyAlignment="1">
      <alignment horizontal="justify" vertical="center"/>
    </xf>
    <xf numFmtId="43" fontId="22" fillId="0" borderId="0" xfId="46" applyFont="1" applyFill="1" applyBorder="1" applyAlignment="1">
      <alignment horizontal="justify" vertical="center"/>
    </xf>
    <xf numFmtId="43" fontId="22" fillId="0" borderId="0" xfId="46" applyFont="1" applyFill="1" applyBorder="1" applyAlignment="1">
      <alignment vertical="center"/>
    </xf>
    <xf numFmtId="43" fontId="22" fillId="0" borderId="25" xfId="46" applyFont="1" applyFill="1" applyBorder="1" applyAlignment="1">
      <alignment vertical="center"/>
    </xf>
    <xf numFmtId="43" fontId="22" fillId="0" borderId="23" xfId="47" applyFont="1" applyFill="1" applyBorder="1" applyAlignment="1">
      <alignment horizontal="right" vertical="center"/>
    </xf>
    <xf numFmtId="43" fontId="22" fillId="0" borderId="0" xfId="47" applyFont="1" applyFill="1" applyBorder="1" applyAlignment="1">
      <alignment horizontal="right" vertical="center"/>
    </xf>
    <xf numFmtId="43" fontId="22" fillId="0" borderId="0" xfId="46" applyFont="1" applyFill="1" applyBorder="1" applyAlignment="1">
      <alignment horizontal="justify" vertical="center" wrapText="1"/>
    </xf>
    <xf numFmtId="43" fontId="58" fillId="0" borderId="25" xfId="46" applyFont="1" applyFill="1" applyBorder="1" applyAlignment="1">
      <alignment vertical="center"/>
    </xf>
    <xf numFmtId="0" fontId="22" fillId="33" borderId="22" xfId="0" applyFont="1" applyFill="1" applyBorder="1"/>
    <xf numFmtId="0" fontId="22" fillId="33" borderId="23" xfId="0" applyFont="1" applyFill="1" applyBorder="1"/>
    <xf numFmtId="0" fontId="22" fillId="33" borderId="38" xfId="0" applyFont="1" applyFill="1" applyBorder="1"/>
    <xf numFmtId="0" fontId="22" fillId="33" borderId="39" xfId="0" applyFont="1" applyFill="1" applyBorder="1"/>
    <xf numFmtId="0" fontId="22" fillId="33" borderId="40" xfId="0" applyFont="1" applyFill="1" applyBorder="1"/>
    <xf numFmtId="0" fontId="47" fillId="33" borderId="25" xfId="0" applyFont="1" applyFill="1" applyBorder="1"/>
    <xf numFmtId="0" fontId="22" fillId="33" borderId="0" xfId="0" applyFont="1" applyFill="1"/>
    <xf numFmtId="0" fontId="22" fillId="33" borderId="14" xfId="0" applyFont="1" applyFill="1" applyBorder="1"/>
    <xf numFmtId="0" fontId="22" fillId="33" borderId="13" xfId="0" applyFont="1" applyFill="1" applyBorder="1"/>
    <xf numFmtId="0" fontId="22" fillId="33" borderId="19" xfId="0" applyFont="1" applyFill="1" applyBorder="1"/>
    <xf numFmtId="0" fontId="22" fillId="33" borderId="25" xfId="0" applyFont="1" applyFill="1" applyBorder="1"/>
    <xf numFmtId="0" fontId="47" fillId="33" borderId="0" xfId="0" applyFont="1" applyFill="1"/>
    <xf numFmtId="0" fontId="21" fillId="33" borderId="25" xfId="0" applyFont="1" applyFill="1" applyBorder="1"/>
    <xf numFmtId="0" fontId="55" fillId="33" borderId="13" xfId="0" applyFont="1" applyFill="1" applyBorder="1"/>
    <xf numFmtId="0" fontId="55" fillId="33" borderId="19" xfId="0" applyFont="1" applyFill="1" applyBorder="1"/>
    <xf numFmtId="0" fontId="22" fillId="33" borderId="31" xfId="0" applyFont="1" applyFill="1" applyBorder="1"/>
    <xf numFmtId="0" fontId="22" fillId="33" borderId="32" xfId="0" applyFont="1" applyFill="1" applyBorder="1"/>
    <xf numFmtId="0" fontId="22" fillId="33" borderId="35" xfId="0" applyFont="1" applyFill="1" applyBorder="1"/>
    <xf numFmtId="0" fontId="22" fillId="33" borderId="42" xfId="0" applyFont="1" applyFill="1" applyBorder="1"/>
    <xf numFmtId="0" fontId="22" fillId="33" borderId="36" xfId="0" applyFont="1" applyFill="1" applyBorder="1"/>
    <xf numFmtId="43" fontId="34" fillId="0" borderId="0" xfId="45" applyNumberFormat="1" applyFont="1"/>
    <xf numFmtId="0" fontId="1" fillId="0" borderId="11" xfId="45" applyFont="1" applyBorder="1"/>
    <xf numFmtId="43" fontId="52" fillId="0" borderId="49" xfId="47" applyFont="1" applyFill="1" applyBorder="1"/>
    <xf numFmtId="43" fontId="52" fillId="0" borderId="50" xfId="47" applyFont="1" applyFill="1" applyBorder="1"/>
    <xf numFmtId="43" fontId="52" fillId="0" borderId="47" xfId="47" applyFont="1" applyFill="1" applyBorder="1" applyAlignment="1">
      <alignment horizontal="right"/>
    </xf>
    <xf numFmtId="43" fontId="52" fillId="0" borderId="48" xfId="47" applyFont="1" applyFill="1" applyBorder="1"/>
    <xf numFmtId="0" fontId="1" fillId="0" borderId="0" xfId="45" applyFont="1" applyAlignment="1">
      <alignment horizontal="left"/>
    </xf>
    <xf numFmtId="0" fontId="52" fillId="0" borderId="0" xfId="45" applyFont="1"/>
    <xf numFmtId="0" fontId="38" fillId="0" borderId="16" xfId="45" applyFont="1" applyBorder="1" applyAlignment="1">
      <alignment horizontal="right"/>
    </xf>
    <xf numFmtId="0" fontId="60" fillId="0" borderId="13" xfId="45" applyFont="1" applyBorder="1"/>
    <xf numFmtId="0" fontId="60" fillId="0" borderId="13" xfId="0" applyFont="1" applyBorder="1"/>
    <xf numFmtId="0" fontId="43" fillId="0" borderId="0" xfId="0" applyFont="1"/>
    <xf numFmtId="43" fontId="1" fillId="0" borderId="0" xfId="45" applyNumberFormat="1" applyFont="1"/>
    <xf numFmtId="43" fontId="37" fillId="0" borderId="16" xfId="47" applyFont="1" applyBorder="1" applyAlignment="1">
      <alignment horizontal="center" vertical="center" wrapText="1"/>
    </xf>
    <xf numFmtId="43" fontId="37" fillId="0" borderId="17" xfId="47" applyFont="1" applyBorder="1" applyAlignment="1">
      <alignment horizontal="center" vertical="center" wrapText="1"/>
    </xf>
    <xf numFmtId="0" fontId="1" fillId="0" borderId="0" xfId="0" applyFont="1"/>
    <xf numFmtId="0" fontId="37" fillId="0" borderId="0" xfId="0" applyFont="1"/>
    <xf numFmtId="0" fontId="45" fillId="35" borderId="11" xfId="47" applyNumberFormat="1" applyFont="1" applyFill="1" applyBorder="1" applyAlignment="1">
      <alignment horizontal="center" vertical="center"/>
    </xf>
    <xf numFmtId="0" fontId="45" fillId="35" borderId="30" xfId="45" applyFont="1" applyFill="1" applyBorder="1" applyAlignment="1">
      <alignment horizontal="center" vertical="center"/>
    </xf>
    <xf numFmtId="0" fontId="1" fillId="0" borderId="10" xfId="45" applyFont="1" applyBorder="1"/>
    <xf numFmtId="43" fontId="32" fillId="0" borderId="12" xfId="47" applyFont="1" applyBorder="1"/>
    <xf numFmtId="0" fontId="34" fillId="0" borderId="14" xfId="45" applyFont="1" applyBorder="1"/>
    <xf numFmtId="0" fontId="61" fillId="0" borderId="15" xfId="45" applyFont="1" applyBorder="1"/>
    <xf numFmtId="43" fontId="23" fillId="0" borderId="17" xfId="45" applyNumberFormat="1" applyFont="1" applyBorder="1"/>
    <xf numFmtId="0" fontId="1" fillId="0" borderId="12" xfId="45" applyFont="1" applyBorder="1"/>
    <xf numFmtId="0" fontId="20" fillId="0" borderId="14" xfId="42" applyFont="1" applyBorder="1" applyAlignment="1">
      <alignment vertical="center"/>
    </xf>
    <xf numFmtId="0" fontId="37" fillId="0" borderId="14" xfId="45" applyFont="1" applyBorder="1" applyAlignment="1">
      <alignment horizontal="center" wrapText="1"/>
    </xf>
    <xf numFmtId="0" fontId="32" fillId="0" borderId="14" xfId="45" applyFont="1" applyBorder="1"/>
    <xf numFmtId="0" fontId="61" fillId="0" borderId="13" xfId="45" applyFont="1" applyBorder="1"/>
    <xf numFmtId="0" fontId="1" fillId="0" borderId="15" xfId="45" applyFont="1" applyBorder="1"/>
    <xf numFmtId="0" fontId="1" fillId="0" borderId="17" xfId="45" applyFont="1" applyBorder="1"/>
    <xf numFmtId="0" fontId="1" fillId="0" borderId="13" xfId="45" applyFont="1" applyBorder="1" applyAlignment="1">
      <alignment horizontal="right"/>
    </xf>
    <xf numFmtId="0" fontId="1" fillId="0" borderId="14" xfId="45" applyFont="1" applyBorder="1" applyAlignment="1">
      <alignment wrapText="1"/>
    </xf>
    <xf numFmtId="43" fontId="61" fillId="0" borderId="11" xfId="45" applyNumberFormat="1" applyFont="1" applyBorder="1"/>
    <xf numFmtId="0" fontId="1" fillId="41" borderId="0" xfId="45" applyFont="1" applyFill="1"/>
    <xf numFmtId="166" fontId="22" fillId="33" borderId="40" xfId="47" applyNumberFormat="1" applyFont="1" applyFill="1" applyBorder="1"/>
    <xf numFmtId="166" fontId="22" fillId="33" borderId="41" xfId="47" applyNumberFormat="1" applyFont="1" applyFill="1" applyBorder="1"/>
    <xf numFmtId="166" fontId="22" fillId="33" borderId="19" xfId="47" applyNumberFormat="1" applyFont="1" applyFill="1" applyBorder="1"/>
    <xf numFmtId="166" fontId="22" fillId="33" borderId="34" xfId="47" applyNumberFormat="1" applyFont="1" applyFill="1" applyBorder="1"/>
    <xf numFmtId="166" fontId="1" fillId="0" borderId="0" xfId="47" applyNumberFormat="1" applyFont="1"/>
    <xf numFmtId="166" fontId="1" fillId="0" borderId="0" xfId="45" applyNumberFormat="1" applyFont="1"/>
    <xf numFmtId="166" fontId="39" fillId="0" borderId="0" xfId="47" applyNumberFormat="1" applyFont="1"/>
    <xf numFmtId="166" fontId="39" fillId="0" borderId="0" xfId="45" applyNumberFormat="1" applyFont="1"/>
    <xf numFmtId="166" fontId="1" fillId="0" borderId="0" xfId="47" applyNumberFormat="1" applyFont="1" applyFill="1" applyBorder="1"/>
    <xf numFmtId="166" fontId="26" fillId="0" borderId="16" xfId="47" applyNumberFormat="1" applyFont="1" applyFill="1" applyBorder="1"/>
    <xf numFmtId="166" fontId="32" fillId="0" borderId="0" xfId="47" applyNumberFormat="1" applyFont="1" applyFill="1" applyBorder="1"/>
    <xf numFmtId="166" fontId="31" fillId="0" borderId="11" xfId="47" applyNumberFormat="1" applyFont="1" applyFill="1" applyBorder="1" applyAlignment="1">
      <alignment horizontal="center"/>
    </xf>
    <xf numFmtId="166" fontId="31" fillId="0" borderId="0" xfId="47" applyNumberFormat="1" applyFont="1" applyFill="1" applyBorder="1"/>
    <xf numFmtId="166" fontId="1" fillId="0" borderId="16" xfId="47" applyNumberFormat="1" applyFont="1" applyFill="1" applyBorder="1"/>
    <xf numFmtId="166" fontId="1" fillId="0" borderId="0" xfId="47" applyNumberFormat="1" applyFont="1" applyFill="1" applyBorder="1" applyAlignment="1"/>
    <xf numFmtId="166" fontId="1" fillId="0" borderId="32" xfId="45" applyNumberFormat="1" applyFont="1" applyBorder="1"/>
    <xf numFmtId="166" fontId="37" fillId="0" borderId="0" xfId="47" applyNumberFormat="1" applyFont="1" applyFill="1" applyBorder="1"/>
    <xf numFmtId="166" fontId="37" fillId="0" borderId="16" xfId="47" applyNumberFormat="1" applyFont="1" applyFill="1" applyBorder="1"/>
    <xf numFmtId="166" fontId="52" fillId="0" borderId="49" xfId="47" applyNumberFormat="1" applyFont="1" applyFill="1" applyBorder="1"/>
    <xf numFmtId="166" fontId="52" fillId="0" borderId="50" xfId="47" applyNumberFormat="1" applyFont="1" applyFill="1" applyBorder="1"/>
    <xf numFmtId="166" fontId="52" fillId="0" borderId="47" xfId="47" applyNumberFormat="1" applyFont="1" applyFill="1" applyBorder="1" applyAlignment="1">
      <alignment horizontal="right"/>
    </xf>
    <xf numFmtId="166" fontId="52" fillId="0" borderId="48" xfId="47" applyNumberFormat="1" applyFont="1" applyFill="1" applyBorder="1"/>
    <xf numFmtId="166" fontId="28" fillId="0" borderId="11" xfId="47" applyNumberFormat="1" applyFont="1" applyFill="1" applyBorder="1"/>
    <xf numFmtId="166" fontId="48" fillId="0" borderId="48" xfId="47" applyNumberFormat="1" applyFont="1" applyFill="1" applyBorder="1"/>
    <xf numFmtId="0" fontId="55" fillId="0" borderId="0" xfId="42" applyFont="1" applyAlignment="1">
      <alignment vertical="top"/>
    </xf>
    <xf numFmtId="43" fontId="55" fillId="0" borderId="24" xfId="47" applyFont="1" applyFill="1" applyBorder="1" applyAlignment="1" applyProtection="1">
      <alignment vertical="top"/>
    </xf>
    <xf numFmtId="43" fontId="55" fillId="0" borderId="26" xfId="47" applyFont="1" applyFill="1" applyBorder="1" applyAlignment="1" applyProtection="1">
      <alignment vertical="top"/>
    </xf>
    <xf numFmtId="43" fontId="47" fillId="0" borderId="0" xfId="47" applyFont="1" applyFill="1" applyBorder="1" applyAlignment="1">
      <alignment horizontal="right" vertical="center"/>
    </xf>
    <xf numFmtId="43" fontId="47" fillId="0" borderId="26" xfId="47" applyFont="1" applyFill="1" applyBorder="1" applyAlignment="1">
      <alignment horizontal="right" vertical="center"/>
    </xf>
    <xf numFmtId="43" fontId="55" fillId="0" borderId="0" xfId="47" applyFont="1" applyFill="1" applyBorder="1" applyAlignment="1"/>
    <xf numFmtId="43" fontId="55" fillId="0" borderId="26" xfId="47" applyFont="1" applyFill="1" applyBorder="1" applyAlignment="1">
      <alignment horizontal="right" vertical="center"/>
    </xf>
    <xf numFmtId="43" fontId="21" fillId="0" borderId="0" xfId="47" applyFont="1" applyFill="1" applyBorder="1" applyAlignment="1">
      <alignment horizontal="right" vertical="center"/>
    </xf>
    <xf numFmtId="43" fontId="21" fillId="0" borderId="26" xfId="47" applyFont="1" applyFill="1" applyBorder="1" applyAlignment="1">
      <alignment horizontal="right" vertical="center"/>
    </xf>
    <xf numFmtId="43" fontId="55" fillId="0" borderId="26" xfId="47" applyFont="1" applyFill="1" applyBorder="1" applyAlignment="1"/>
    <xf numFmtId="43" fontId="21" fillId="0" borderId="0" xfId="47" applyFont="1" applyFill="1" applyBorder="1" applyAlignment="1"/>
    <xf numFmtId="43" fontId="21" fillId="0" borderId="26" xfId="47" applyFont="1" applyFill="1" applyBorder="1" applyAlignment="1"/>
    <xf numFmtId="43" fontId="55" fillId="33" borderId="19" xfId="47" applyFont="1" applyFill="1" applyBorder="1" applyAlignment="1" applyProtection="1">
      <alignment vertical="top"/>
      <protection locked="0"/>
    </xf>
    <xf numFmtId="43" fontId="22" fillId="33" borderId="19" xfId="47" applyFont="1" applyFill="1" applyBorder="1"/>
    <xf numFmtId="43" fontId="22" fillId="33" borderId="34" xfId="47" applyFont="1" applyFill="1" applyBorder="1"/>
    <xf numFmtId="43" fontId="55" fillId="33" borderId="34" xfId="47" applyFont="1" applyFill="1" applyBorder="1" applyAlignment="1" applyProtection="1">
      <alignment vertical="top"/>
      <protection locked="0"/>
    </xf>
    <xf numFmtId="43" fontId="47" fillId="33" borderId="19" xfId="47" applyFont="1" applyFill="1" applyBorder="1"/>
    <xf numFmtId="43" fontId="47" fillId="33" borderId="34" xfId="47" applyFont="1" applyFill="1" applyBorder="1"/>
    <xf numFmtId="43" fontId="22" fillId="33" borderId="26" xfId="47" applyFont="1" applyFill="1" applyBorder="1"/>
    <xf numFmtId="43" fontId="21" fillId="33" borderId="19" xfId="47" applyFont="1" applyFill="1" applyBorder="1"/>
    <xf numFmtId="43" fontId="21" fillId="33" borderId="34" xfId="47" applyFont="1" applyFill="1" applyBorder="1"/>
    <xf numFmtId="43" fontId="22" fillId="33" borderId="36" xfId="47" applyFont="1" applyFill="1" applyBorder="1"/>
    <xf numFmtId="43" fontId="22" fillId="33" borderId="37" xfId="47" applyFont="1" applyFill="1" applyBorder="1"/>
    <xf numFmtId="43" fontId="34" fillId="0" borderId="0" xfId="47" applyFont="1" applyFill="1" applyBorder="1"/>
    <xf numFmtId="43" fontId="34" fillId="0" borderId="0" xfId="47" applyFont="1" applyFill="1" applyBorder="1" applyAlignment="1" applyProtection="1">
      <alignment horizontal="right" vertical="top" indent="1"/>
      <protection locked="0"/>
    </xf>
    <xf numFmtId="43" fontId="1" fillId="0" borderId="32" xfId="47" applyFont="1" applyFill="1" applyBorder="1"/>
    <xf numFmtId="43" fontId="26" fillId="0" borderId="16" xfId="47" applyFont="1" applyFill="1" applyBorder="1"/>
    <xf numFmtId="43" fontId="32" fillId="0" borderId="0" xfId="47" applyFont="1" applyFill="1" applyBorder="1"/>
    <xf numFmtId="43" fontId="53" fillId="0" borderId="0" xfId="47" applyFont="1" applyFill="1" applyBorder="1" applyAlignment="1">
      <alignment vertical="center"/>
    </xf>
    <xf numFmtId="43" fontId="25" fillId="0" borderId="0" xfId="47" applyFont="1" applyFill="1" applyBorder="1" applyAlignment="1">
      <alignment vertical="center" wrapText="1"/>
    </xf>
    <xf numFmtId="43" fontId="52" fillId="0" borderId="0" xfId="47" applyFont="1" applyFill="1" applyBorder="1"/>
    <xf numFmtId="43" fontId="48" fillId="0" borderId="0" xfId="47" applyFont="1" applyFill="1" applyBorder="1"/>
    <xf numFmtId="43" fontId="51" fillId="0" borderId="0" xfId="47" applyFont="1" applyFill="1" applyBorder="1"/>
    <xf numFmtId="43" fontId="23" fillId="0" borderId="0" xfId="47" applyFont="1" applyFill="1" applyBorder="1"/>
    <xf numFmtId="43" fontId="45" fillId="0" borderId="0" xfId="47" applyFont="1" applyFill="1" applyBorder="1"/>
    <xf numFmtId="43" fontId="46" fillId="0" borderId="0" xfId="47" applyFont="1" applyFill="1" applyBorder="1"/>
    <xf numFmtId="43" fontId="55" fillId="0" borderId="26" xfId="47" applyFont="1" applyFill="1" applyBorder="1" applyAlignment="1">
      <alignment horizontal="right"/>
    </xf>
    <xf numFmtId="43" fontId="34" fillId="0" borderId="32" xfId="47" applyFont="1" applyFill="1" applyBorder="1"/>
    <xf numFmtId="0" fontId="27" fillId="0" borderId="0" xfId="42" applyFont="1" applyAlignment="1">
      <alignment horizontal="left" vertical="center" wrapText="1" indent="1"/>
    </xf>
    <xf numFmtId="0" fontId="62" fillId="33" borderId="0" xfId="0" applyFont="1" applyFill="1"/>
    <xf numFmtId="0" fontId="0" fillId="33" borderId="0" xfId="0" applyFill="1"/>
    <xf numFmtId="17" fontId="0" fillId="33" borderId="0" xfId="0" applyNumberFormat="1" applyFill="1"/>
    <xf numFmtId="43" fontId="0" fillId="33" borderId="0" xfId="47" applyFont="1" applyFill="1"/>
    <xf numFmtId="0" fontId="36" fillId="47" borderId="18" xfId="0" applyFont="1" applyFill="1" applyBorder="1" applyAlignment="1">
      <alignment horizontal="center" vertical="center" wrapText="1"/>
    </xf>
    <xf numFmtId="49" fontId="36" fillId="47" borderId="18" xfId="0" quotePrefix="1" applyNumberFormat="1" applyFont="1" applyFill="1" applyBorder="1" applyAlignment="1">
      <alignment horizontal="center" vertical="center" wrapText="1"/>
    </xf>
    <xf numFmtId="0" fontId="63" fillId="33" borderId="0" xfId="0" applyFont="1" applyFill="1"/>
    <xf numFmtId="0" fontId="1" fillId="0" borderId="18" xfId="0" applyFont="1" applyBorder="1"/>
    <xf numFmtId="44" fontId="1" fillId="0" borderId="18" xfId="136" applyFont="1" applyBorder="1"/>
    <xf numFmtId="43" fontId="1" fillId="0" borderId="18" xfId="47" applyFont="1" applyBorder="1"/>
    <xf numFmtId="0" fontId="37" fillId="0" borderId="18" xfId="0" applyFont="1" applyBorder="1"/>
    <xf numFmtId="44" fontId="37" fillId="0" borderId="18" xfId="136" applyFont="1" applyBorder="1"/>
    <xf numFmtId="44" fontId="0" fillId="33" borderId="0" xfId="0" applyNumberFormat="1" applyFill="1"/>
    <xf numFmtId="0" fontId="17" fillId="33" borderId="0" xfId="0" applyFont="1" applyFill="1" applyAlignment="1">
      <alignment horizontal="right"/>
    </xf>
    <xf numFmtId="44" fontId="0" fillId="34" borderId="0" xfId="0" applyNumberFormat="1" applyFill="1"/>
    <xf numFmtId="165" fontId="24" fillId="33" borderId="0" xfId="44" applyNumberFormat="1" applyFont="1" applyFill="1" applyAlignment="1" applyProtection="1">
      <alignment horizontal="right" vertical="top" indent="1"/>
      <protection locked="0"/>
    </xf>
    <xf numFmtId="43" fontId="37" fillId="0" borderId="18" xfId="0" applyNumberFormat="1" applyFont="1" applyBorder="1"/>
    <xf numFmtId="44" fontId="37" fillId="33" borderId="0" xfId="136" applyFont="1" applyFill="1"/>
    <xf numFmtId="44" fontId="1" fillId="33" borderId="0" xfId="136" applyFont="1" applyFill="1"/>
    <xf numFmtId="0" fontId="1" fillId="33" borderId="18" xfId="0" applyFont="1" applyFill="1" applyBorder="1"/>
    <xf numFmtId="43" fontId="22" fillId="0" borderId="0" xfId="46" applyFont="1" applyAlignment="1">
      <alignment horizontal="left" vertical="center"/>
    </xf>
    <xf numFmtId="0" fontId="37" fillId="33" borderId="18" xfId="0" applyFont="1" applyFill="1" applyBorder="1" applyAlignment="1">
      <alignment horizontal="left" vertical="center" wrapText="1"/>
    </xf>
    <xf numFmtId="44" fontId="37" fillId="0" borderId="18" xfId="136" applyFont="1" applyBorder="1" applyAlignment="1">
      <alignment horizontal="center" vertical="center"/>
    </xf>
    <xf numFmtId="43" fontId="17" fillId="33" borderId="0" xfId="47" applyFont="1" applyFill="1"/>
    <xf numFmtId="0" fontId="64" fillId="33" borderId="0" xfId="0" applyFont="1" applyFill="1"/>
    <xf numFmtId="44" fontId="65" fillId="34" borderId="0" xfId="0" applyNumberFormat="1" applyFont="1" applyFill="1"/>
    <xf numFmtId="44" fontId="17" fillId="34" borderId="0" xfId="0" applyNumberFormat="1" applyFont="1" applyFill="1"/>
    <xf numFmtId="168" fontId="27" fillId="0" borderId="0" xfId="42" applyNumberFormat="1" applyFont="1" applyAlignment="1">
      <alignment horizontal="left" vertical="center" wrapText="1" indent="1"/>
    </xf>
    <xf numFmtId="0" fontId="17" fillId="33" borderId="0" xfId="0" applyFont="1" applyFill="1"/>
    <xf numFmtId="43" fontId="0" fillId="33" borderId="0" xfId="0" applyNumberFormat="1" applyFill="1"/>
    <xf numFmtId="44" fontId="0" fillId="0" borderId="0" xfId="0" applyNumberFormat="1"/>
    <xf numFmtId="0" fontId="0" fillId="33" borderId="0" xfId="0" applyFill="1" applyAlignment="1">
      <alignment horizontal="right"/>
    </xf>
    <xf numFmtId="44" fontId="54" fillId="34" borderId="0" xfId="0" applyNumberFormat="1" applyFont="1" applyFill="1"/>
    <xf numFmtId="43" fontId="39" fillId="0" borderId="0" xfId="47" applyFont="1" applyBorder="1"/>
    <xf numFmtId="43" fontId="39" fillId="0" borderId="0" xfId="47" applyFont="1" applyFill="1" applyBorder="1"/>
    <xf numFmtId="43" fontId="36" fillId="0" borderId="0" xfId="47" applyFont="1" applyFill="1" applyBorder="1"/>
    <xf numFmtId="43" fontId="0" fillId="0" borderId="0" xfId="47" applyFont="1" applyFill="1" applyBorder="1"/>
    <xf numFmtId="0" fontId="1" fillId="0" borderId="16" xfId="0" applyFont="1" applyBorder="1"/>
    <xf numFmtId="0" fontId="34" fillId="0" borderId="0" xfId="45" applyFont="1"/>
    <xf numFmtId="43" fontId="34" fillId="0" borderId="0" xfId="47" applyFont="1" applyBorder="1"/>
    <xf numFmtId="0" fontId="66" fillId="0" borderId="0" xfId="133" applyFont="1" applyFill="1" applyBorder="1"/>
    <xf numFmtId="0" fontId="38" fillId="0" borderId="0" xfId="45" applyFont="1"/>
    <xf numFmtId="0" fontId="38" fillId="0" borderId="0" xfId="45" applyFont="1" applyAlignment="1">
      <alignment horizontal="right"/>
    </xf>
    <xf numFmtId="43" fontId="47" fillId="0" borderId="0" xfId="46" applyFont="1" applyFill="1" applyBorder="1" applyAlignment="1">
      <alignment horizontal="justify" vertical="center"/>
    </xf>
    <xf numFmtId="43" fontId="34" fillId="48" borderId="0" xfId="47" applyFont="1" applyFill="1" applyBorder="1"/>
    <xf numFmtId="43" fontId="1" fillId="48" borderId="0" xfId="47" applyFont="1" applyFill="1" applyBorder="1"/>
    <xf numFmtId="166" fontId="1" fillId="48" borderId="0" xfId="47" applyNumberFormat="1" applyFont="1" applyFill="1" applyBorder="1"/>
    <xf numFmtId="166" fontId="37" fillId="0" borderId="0" xfId="47" applyNumberFormat="1" applyFont="1" applyBorder="1" applyAlignment="1">
      <alignment horizontal="center" vertical="center" wrapText="1"/>
    </xf>
    <xf numFmtId="43" fontId="37" fillId="0" borderId="14" xfId="47" applyFont="1" applyBorder="1" applyAlignment="1">
      <alignment horizontal="center" vertical="center" wrapText="1"/>
    </xf>
    <xf numFmtId="43" fontId="34" fillId="0" borderId="0" xfId="47" applyFont="1"/>
    <xf numFmtId="43" fontId="34" fillId="0" borderId="15" xfId="47" applyFont="1" applyBorder="1"/>
    <xf numFmtId="43" fontId="37" fillId="0" borderId="0" xfId="46" applyFont="1" applyFill="1" applyBorder="1" applyAlignment="1">
      <alignment horizontal="justify" vertical="center"/>
    </xf>
    <xf numFmtId="43" fontId="26" fillId="48" borderId="16" xfId="47" applyFont="1" applyFill="1" applyBorder="1"/>
    <xf numFmtId="43" fontId="38" fillId="0" borderId="0" xfId="45" applyNumberFormat="1" applyFont="1"/>
    <xf numFmtId="0" fontId="0" fillId="0" borderId="0" xfId="0" applyAlignment="1">
      <alignment horizontal="right"/>
    </xf>
    <xf numFmtId="166" fontId="34" fillId="0" borderId="0" xfId="45" applyNumberFormat="1" applyFont="1"/>
    <xf numFmtId="43" fontId="38" fillId="0" borderId="32" xfId="47" applyFont="1" applyFill="1" applyBorder="1"/>
    <xf numFmtId="0" fontId="52" fillId="0" borderId="0" xfId="42" applyFont="1" applyAlignment="1">
      <alignment vertical="center"/>
    </xf>
    <xf numFmtId="43" fontId="17" fillId="0" borderId="0" xfId="47" applyFont="1" applyFill="1" applyAlignment="1">
      <alignment vertical="top"/>
    </xf>
    <xf numFmtId="0" fontId="17" fillId="0" borderId="0" xfId="0" applyFont="1" applyAlignment="1">
      <alignment horizontal="center" wrapText="1"/>
    </xf>
    <xf numFmtId="43" fontId="17" fillId="0" borderId="0" xfId="47" applyFont="1" applyFill="1" applyAlignment="1">
      <alignment horizontal="center" wrapText="1"/>
    </xf>
    <xf numFmtId="43" fontId="17" fillId="0" borderId="0" xfId="47" applyFont="1" applyAlignment="1">
      <alignment horizontal="center" wrapText="1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43" fontId="0" fillId="0" borderId="0" xfId="47" applyFont="1" applyFill="1" applyAlignment="1">
      <alignment vertical="top"/>
    </xf>
    <xf numFmtId="43" fontId="0" fillId="0" borderId="0" xfId="0" applyNumberFormat="1" applyAlignment="1">
      <alignment vertical="top"/>
    </xf>
    <xf numFmtId="1" fontId="0" fillId="0" borderId="0" xfId="0" applyNumberFormat="1"/>
    <xf numFmtId="43" fontId="0" fillId="0" borderId="16" xfId="47" applyFont="1" applyFill="1" applyBorder="1" applyAlignment="1">
      <alignment vertical="top"/>
    </xf>
    <xf numFmtId="0" fontId="0" fillId="49" borderId="0" xfId="0" applyFill="1"/>
    <xf numFmtId="1" fontId="0" fillId="49" borderId="0" xfId="0" applyNumberFormat="1" applyFill="1"/>
    <xf numFmtId="1" fontId="17" fillId="0" borderId="0" xfId="0" applyNumberFormat="1" applyFont="1"/>
    <xf numFmtId="43" fontId="0" fillId="0" borderId="18" xfId="47" applyFont="1" applyBorder="1"/>
    <xf numFmtId="0" fontId="0" fillId="0" borderId="18" xfId="0" applyBorder="1"/>
    <xf numFmtId="43" fontId="0" fillId="0" borderId="18" xfId="0" applyNumberFormat="1" applyBorder="1"/>
    <xf numFmtId="43" fontId="17" fillId="0" borderId="0" xfId="0" applyNumberFormat="1" applyFont="1"/>
    <xf numFmtId="0" fontId="11" fillId="6" borderId="52" xfId="10" applyBorder="1"/>
    <xf numFmtId="0" fontId="11" fillId="6" borderId="53" xfId="10" applyBorder="1" applyAlignment="1">
      <alignment horizontal="left"/>
    </xf>
    <xf numFmtId="0" fontId="11" fillId="6" borderId="5" xfId="10"/>
    <xf numFmtId="0" fontId="11" fillId="6" borderId="54" xfId="10" applyBorder="1"/>
    <xf numFmtId="0" fontId="11" fillId="6" borderId="53" xfId="10" applyBorder="1" applyAlignment="1"/>
    <xf numFmtId="43" fontId="11" fillId="6" borderId="5" xfId="47" applyFont="1" applyFill="1" applyBorder="1"/>
    <xf numFmtId="0" fontId="14" fillId="7" borderId="7" xfId="13"/>
    <xf numFmtId="0" fontId="14" fillId="7" borderId="7" xfId="13" applyAlignment="1">
      <alignment horizontal="right"/>
    </xf>
    <xf numFmtId="43" fontId="14" fillId="7" borderId="7" xfId="13" applyNumberFormat="1"/>
    <xf numFmtId="43" fontId="11" fillId="6" borderId="5" xfId="47" applyFont="1" applyFill="1" applyBorder="1" applyAlignment="1">
      <alignment horizontal="right"/>
    </xf>
    <xf numFmtId="43" fontId="11" fillId="6" borderId="5" xfId="47" applyFont="1" applyFill="1" applyBorder="1" applyAlignment="1">
      <alignment wrapText="1"/>
    </xf>
    <xf numFmtId="0" fontId="11" fillId="6" borderId="55" xfId="10" applyBorder="1"/>
    <xf numFmtId="0" fontId="11" fillId="6" borderId="56" xfId="10" applyBorder="1" applyAlignment="1">
      <alignment horizontal="left"/>
    </xf>
    <xf numFmtId="0" fontId="11" fillId="6" borderId="57" xfId="10" applyBorder="1"/>
    <xf numFmtId="0" fontId="11" fillId="6" borderId="58" xfId="10" applyBorder="1"/>
    <xf numFmtId="0" fontId="34" fillId="48" borderId="0" xfId="45" applyFont="1" applyFill="1"/>
    <xf numFmtId="43" fontId="25" fillId="0" borderId="0" xfId="45" applyNumberFormat="1" applyFont="1"/>
    <xf numFmtId="0" fontId="25" fillId="0" borderId="0" xfId="42" applyFont="1" applyAlignment="1">
      <alignment vertical="top"/>
    </xf>
    <xf numFmtId="0" fontId="20" fillId="0" borderId="0" xfId="45" applyFont="1"/>
    <xf numFmtId="43" fontId="25" fillId="0" borderId="16" xfId="45" applyNumberFormat="1" applyFont="1" applyBorder="1"/>
    <xf numFmtId="43" fontId="24" fillId="0" borderId="0" xfId="45" applyNumberFormat="1" applyFont="1"/>
    <xf numFmtId="0" fontId="25" fillId="0" borderId="0" xfId="45" applyFont="1"/>
    <xf numFmtId="43" fontId="37" fillId="0" borderId="0" xfId="47" applyFont="1" applyBorder="1" applyAlignment="1">
      <alignment horizontal="center" vertical="center" wrapText="1"/>
    </xf>
    <xf numFmtId="43" fontId="34" fillId="0" borderId="16" xfId="47" applyFont="1" applyBorder="1"/>
    <xf numFmtId="0" fontId="1" fillId="0" borderId="13" xfId="45" applyFont="1" applyBorder="1" applyAlignment="1">
      <alignment horizontal="center"/>
    </xf>
    <xf numFmtId="0" fontId="1" fillId="0" borderId="0" xfId="120" applyFont="1" applyAlignment="1">
      <alignment horizontal="left" vertical="center"/>
    </xf>
    <xf numFmtId="43" fontId="38" fillId="0" borderId="0" xfId="47" applyFont="1"/>
    <xf numFmtId="0" fontId="23" fillId="33" borderId="0" xfId="42" applyFont="1" applyFill="1" applyAlignment="1">
      <alignment vertical="top"/>
    </xf>
    <xf numFmtId="43" fontId="17" fillId="0" borderId="0" xfId="47" applyFont="1"/>
    <xf numFmtId="43" fontId="0" fillId="50" borderId="0" xfId="47" applyFont="1" applyFill="1" applyAlignment="1">
      <alignment vertical="top"/>
    </xf>
    <xf numFmtId="43" fontId="0" fillId="50" borderId="16" xfId="47" applyFont="1" applyFill="1" applyBorder="1" applyAlignment="1">
      <alignment vertical="top"/>
    </xf>
    <xf numFmtId="43" fontId="17" fillId="0" borderId="0" xfId="0" applyNumberFormat="1" applyFont="1" applyAlignment="1">
      <alignment vertical="top"/>
    </xf>
    <xf numFmtId="166" fontId="34" fillId="50" borderId="0" xfId="45" applyNumberFormat="1" applyFont="1" applyFill="1"/>
    <xf numFmtId="43" fontId="34" fillId="50" borderId="0" xfId="45" applyNumberFormat="1" applyFont="1" applyFill="1"/>
    <xf numFmtId="166" fontId="34" fillId="50" borderId="16" xfId="45" applyNumberFormat="1" applyFont="1" applyFill="1" applyBorder="1"/>
    <xf numFmtId="166" fontId="1" fillId="48" borderId="0" xfId="45" applyNumberFormat="1" applyFont="1" applyFill="1"/>
    <xf numFmtId="43" fontId="34" fillId="51" borderId="16" xfId="45" applyNumberFormat="1" applyFont="1" applyFill="1" applyBorder="1"/>
    <xf numFmtId="43" fontId="34" fillId="51" borderId="0" xfId="45" applyNumberFormat="1" applyFont="1" applyFill="1"/>
    <xf numFmtId="43" fontId="0" fillId="0" borderId="16" xfId="47" applyFont="1" applyBorder="1"/>
    <xf numFmtId="43" fontId="17" fillId="38" borderId="0" xfId="47" applyFont="1" applyFill="1" applyAlignment="1">
      <alignment vertical="top"/>
    </xf>
    <xf numFmtId="43" fontId="0" fillId="0" borderId="0" xfId="47" applyFont="1" applyBorder="1"/>
    <xf numFmtId="0" fontId="31" fillId="0" borderId="12" xfId="45" applyFont="1" applyBorder="1" applyAlignment="1">
      <alignment horizontal="center"/>
    </xf>
    <xf numFmtId="43" fontId="39" fillId="0" borderId="0" xfId="47" applyFont="1" applyFill="1"/>
    <xf numFmtId="0" fontId="37" fillId="0" borderId="15" xfId="45" applyFont="1" applyBorder="1"/>
    <xf numFmtId="166" fontId="31" fillId="0" borderId="17" xfId="45" applyNumberFormat="1" applyFont="1" applyBorder="1"/>
    <xf numFmtId="43" fontId="0" fillId="52" borderId="0" xfId="47" applyFont="1" applyFill="1" applyAlignment="1">
      <alignment vertical="top"/>
    </xf>
    <xf numFmtId="43" fontId="34" fillId="52" borderId="0" xfId="47" applyFont="1" applyFill="1" applyBorder="1"/>
    <xf numFmtId="43" fontId="1" fillId="52" borderId="32" xfId="47" applyFont="1" applyFill="1" applyBorder="1"/>
    <xf numFmtId="43" fontId="1" fillId="52" borderId="16" xfId="47" applyFont="1" applyFill="1" applyBorder="1"/>
    <xf numFmtId="166" fontId="1" fillId="52" borderId="16" xfId="47" applyNumberFormat="1" applyFont="1" applyFill="1" applyBorder="1"/>
    <xf numFmtId="166" fontId="1" fillId="52" borderId="0" xfId="47" applyNumberFormat="1" applyFont="1" applyFill="1" applyBorder="1"/>
    <xf numFmtId="166" fontId="1" fillId="52" borderId="0" xfId="47" applyNumberFormat="1" applyFont="1" applyFill="1" applyBorder="1" applyAlignment="1"/>
    <xf numFmtId="166" fontId="52" fillId="0" borderId="0" xfId="47" applyNumberFormat="1" applyFont="1" applyBorder="1"/>
    <xf numFmtId="43" fontId="1" fillId="0" borderId="0" xfId="47" applyFont="1" applyBorder="1"/>
    <xf numFmtId="0" fontId="17" fillId="0" borderId="0" xfId="0" applyFont="1" applyAlignment="1">
      <alignment horizontal="center"/>
    </xf>
    <xf numFmtId="43" fontId="34" fillId="53" borderId="0" xfId="47" applyFont="1" applyFill="1" applyBorder="1"/>
    <xf numFmtId="166" fontId="24" fillId="53" borderId="0" xfId="47" applyNumberFormat="1" applyFont="1" applyFill="1" applyBorder="1" applyAlignment="1">
      <alignment horizontal="center" vertical="center"/>
    </xf>
    <xf numFmtId="166" fontId="1" fillId="54" borderId="0" xfId="47" applyNumberFormat="1" applyFont="1" applyFill="1" applyBorder="1"/>
    <xf numFmtId="43" fontId="1" fillId="54" borderId="0" xfId="47" applyFont="1" applyFill="1" applyBorder="1"/>
    <xf numFmtId="43" fontId="34" fillId="54" borderId="0" xfId="45" applyNumberFormat="1" applyFont="1" applyFill="1"/>
    <xf numFmtId="43" fontId="38" fillId="0" borderId="16" xfId="47" applyFont="1" applyBorder="1"/>
    <xf numFmtId="43" fontId="33" fillId="48" borderId="0" xfId="47" applyFont="1" applyFill="1" applyBorder="1"/>
    <xf numFmtId="43" fontId="1" fillId="34" borderId="0" xfId="47" applyFont="1" applyFill="1" applyBorder="1"/>
    <xf numFmtId="166" fontId="24" fillId="48" borderId="0" xfId="47" applyNumberFormat="1" applyFont="1" applyFill="1" applyBorder="1" applyAlignment="1">
      <alignment horizontal="center" vertical="center"/>
    </xf>
    <xf numFmtId="0" fontId="1" fillId="48" borderId="0" xfId="0" applyFont="1" applyFill="1" applyAlignment="1">
      <alignment vertical="center"/>
    </xf>
    <xf numFmtId="43" fontId="17" fillId="34" borderId="0" xfId="47" applyFont="1" applyFill="1" applyAlignment="1">
      <alignment vertical="top"/>
    </xf>
    <xf numFmtId="43" fontId="0" fillId="34" borderId="0" xfId="47" applyFont="1" applyFill="1" applyAlignment="1">
      <alignment vertical="top"/>
    </xf>
    <xf numFmtId="0" fontId="0" fillId="33" borderId="16" xfId="0" applyFill="1" applyBorder="1"/>
    <xf numFmtId="43" fontId="0" fillId="33" borderId="0" xfId="47" applyFont="1" applyFill="1" applyBorder="1"/>
    <xf numFmtId="43" fontId="0" fillId="33" borderId="16" xfId="47" applyFont="1" applyFill="1" applyBorder="1"/>
    <xf numFmtId="43" fontId="1" fillId="0" borderId="18" xfId="47" applyFont="1" applyFill="1" applyBorder="1"/>
    <xf numFmtId="167" fontId="1" fillId="0" borderId="18" xfId="47" applyNumberFormat="1" applyFont="1" applyFill="1" applyBorder="1"/>
    <xf numFmtId="0" fontId="1" fillId="0" borderId="0" xfId="45" applyFont="1" applyAlignment="1">
      <alignment horizontal="right"/>
    </xf>
    <xf numFmtId="43" fontId="14" fillId="0" borderId="0" xfId="133" applyNumberFormat="1" applyFont="1" applyFill="1" applyBorder="1"/>
    <xf numFmtId="0" fontId="60" fillId="0" borderId="0" xfId="45" applyFont="1" applyAlignment="1">
      <alignment horizontal="right"/>
    </xf>
    <xf numFmtId="43" fontId="39" fillId="0" borderId="0" xfId="45" applyNumberFormat="1" applyFont="1"/>
    <xf numFmtId="43" fontId="36" fillId="0" borderId="0" xfId="45" applyNumberFormat="1" applyFont="1"/>
    <xf numFmtId="0" fontId="34" fillId="0" borderId="0" xfId="120" applyFont="1" applyAlignment="1">
      <alignment horizontal="justify" vertical="center"/>
    </xf>
    <xf numFmtId="43" fontId="1" fillId="48" borderId="0" xfId="45" applyNumberFormat="1" applyFont="1" applyFill="1"/>
    <xf numFmtId="0" fontId="34" fillId="0" borderId="0" xfId="45" applyFont="1" applyAlignment="1">
      <alignment horizontal="center"/>
    </xf>
    <xf numFmtId="0" fontId="52" fillId="0" borderId="0" xfId="45" applyFont="1" applyAlignment="1">
      <alignment horizontal="right"/>
    </xf>
    <xf numFmtId="43" fontId="67" fillId="0" borderId="0" xfId="46" applyFont="1" applyFill="1" applyBorder="1" applyAlignment="1">
      <alignment vertical="center"/>
    </xf>
    <xf numFmtId="43" fontId="17" fillId="0" borderId="0" xfId="46" applyFont="1" applyFill="1" applyBorder="1" applyAlignment="1">
      <alignment vertical="center"/>
    </xf>
    <xf numFmtId="43" fontId="17" fillId="0" borderId="0" xfId="46" applyFont="1" applyFill="1" applyBorder="1" applyAlignment="1">
      <alignment horizontal="left" vertical="center"/>
    </xf>
    <xf numFmtId="43" fontId="68" fillId="0" borderId="0" xfId="47" applyFont="1" applyFill="1" applyBorder="1" applyAlignment="1"/>
    <xf numFmtId="43" fontId="17" fillId="0" borderId="0" xfId="46" applyFont="1" applyFill="1" applyBorder="1" applyAlignment="1">
      <alignment horizontal="justify" vertical="center"/>
    </xf>
    <xf numFmtId="43" fontId="17" fillId="0" borderId="25" xfId="46" applyFont="1" applyFill="1" applyBorder="1" applyAlignment="1">
      <alignment vertical="center" wrapText="1"/>
    </xf>
    <xf numFmtId="43" fontId="17" fillId="0" borderId="0" xfId="46" applyFont="1" applyFill="1" applyBorder="1" applyAlignment="1">
      <alignment vertical="center" wrapText="1"/>
    </xf>
    <xf numFmtId="43" fontId="17" fillId="0" borderId="25" xfId="46" applyFont="1" applyFill="1" applyBorder="1" applyAlignment="1">
      <alignment vertical="center"/>
    </xf>
    <xf numFmtId="0" fontId="17" fillId="0" borderId="18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43" fontId="68" fillId="0" borderId="18" xfId="47" applyFont="1" applyFill="1" applyBorder="1" applyAlignment="1">
      <alignment horizontal="center"/>
    </xf>
    <xf numFmtId="0" fontId="0" fillId="0" borderId="18" xfId="42" applyFont="1" applyBorder="1" applyAlignment="1">
      <alignment vertical="center"/>
    </xf>
    <xf numFmtId="0" fontId="54" fillId="0" borderId="18" xfId="120" applyFont="1" applyBorder="1" applyAlignment="1">
      <alignment horizontal="justify" vertical="center" wrapText="1"/>
    </xf>
    <xf numFmtId="0" fontId="0" fillId="0" borderId="18" xfId="42" applyFont="1" applyBorder="1" applyAlignment="1">
      <alignment vertical="center" wrapText="1"/>
    </xf>
    <xf numFmtId="0" fontId="0" fillId="0" borderId="60" xfId="0" applyBorder="1"/>
    <xf numFmtId="43" fontId="0" fillId="0" borderId="60" xfId="47" applyFont="1" applyBorder="1"/>
    <xf numFmtId="0" fontId="17" fillId="0" borderId="61" xfId="0" applyFont="1" applyBorder="1"/>
    <xf numFmtId="43" fontId="17" fillId="0" borderId="62" xfId="0" applyNumberFormat="1" applyFont="1" applyBorder="1"/>
    <xf numFmtId="0" fontId="0" fillId="0" borderId="18" xfId="45" applyFont="1" applyBorder="1"/>
    <xf numFmtId="1" fontId="0" fillId="0" borderId="18" xfId="0" applyNumberFormat="1" applyBorder="1"/>
    <xf numFmtId="0" fontId="17" fillId="0" borderId="1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2" fillId="0" borderId="13" xfId="45" applyFont="1" applyBorder="1"/>
    <xf numFmtId="43" fontId="55" fillId="41" borderId="0" xfId="47" applyFont="1" applyFill="1" applyBorder="1" applyAlignment="1"/>
    <xf numFmtId="43" fontId="17" fillId="41" borderId="0" xfId="47" applyFont="1" applyFill="1" applyAlignment="1">
      <alignment vertical="top"/>
    </xf>
    <xf numFmtId="43" fontId="0" fillId="41" borderId="0" xfId="47" applyFont="1" applyFill="1" applyAlignment="1">
      <alignment vertical="top"/>
    </xf>
    <xf numFmtId="43" fontId="0" fillId="41" borderId="16" xfId="47" applyFont="1" applyFill="1" applyBorder="1" applyAlignment="1">
      <alignment vertical="top"/>
    </xf>
    <xf numFmtId="43" fontId="17" fillId="52" borderId="0" xfId="47" applyFont="1" applyFill="1" applyAlignment="1">
      <alignment vertical="top"/>
    </xf>
    <xf numFmtId="43" fontId="1" fillId="55" borderId="0" xfId="47" applyFont="1" applyFill="1" applyBorder="1"/>
    <xf numFmtId="43" fontId="33" fillId="55" borderId="0" xfId="47" applyFont="1" applyFill="1" applyBorder="1"/>
    <xf numFmtId="43" fontId="34" fillId="55" borderId="0" xfId="47" applyFont="1" applyFill="1" applyBorder="1"/>
    <xf numFmtId="43" fontId="1" fillId="55" borderId="32" xfId="47" applyFont="1" applyFill="1" applyBorder="1"/>
    <xf numFmtId="43" fontId="38" fillId="55" borderId="16" xfId="47" applyFont="1" applyFill="1" applyBorder="1"/>
    <xf numFmtId="43" fontId="48" fillId="55" borderId="0" xfId="47" applyFont="1" applyFill="1" applyBorder="1"/>
    <xf numFmtId="43" fontId="34" fillId="55" borderId="0" xfId="45" applyNumberFormat="1" applyFont="1" applyFill="1"/>
    <xf numFmtId="43" fontId="34" fillId="53" borderId="0" xfId="47" applyFont="1" applyFill="1" applyBorder="1" applyAlignment="1">
      <alignment horizontal="center"/>
    </xf>
    <xf numFmtId="0" fontId="0" fillId="0" borderId="59" xfId="0" applyBorder="1"/>
    <xf numFmtId="0" fontId="1" fillId="0" borderId="63" xfId="0" applyFont="1" applyBorder="1"/>
    <xf numFmtId="0" fontId="20" fillId="0" borderId="63" xfId="0" applyFont="1" applyBorder="1" applyAlignment="1">
      <alignment vertical="center"/>
    </xf>
    <xf numFmtId="43" fontId="0" fillId="0" borderId="63" xfId="47" applyFont="1" applyBorder="1"/>
    <xf numFmtId="43" fontId="0" fillId="55" borderId="51" xfId="47" applyFont="1" applyFill="1" applyBorder="1"/>
    <xf numFmtId="0" fontId="0" fillId="0" borderId="10" xfId="0" applyBorder="1"/>
    <xf numFmtId="0" fontId="1" fillId="0" borderId="11" xfId="0" applyFont="1" applyBorder="1"/>
    <xf numFmtId="0" fontId="0" fillId="0" borderId="11" xfId="0" applyBorder="1"/>
    <xf numFmtId="43" fontId="0" fillId="0" borderId="11" xfId="47" applyFont="1" applyBorder="1"/>
    <xf numFmtId="43" fontId="0" fillId="55" borderId="12" xfId="47" applyFont="1" applyFill="1" applyBorder="1"/>
    <xf numFmtId="0" fontId="0" fillId="0" borderId="13" xfId="0" applyBorder="1"/>
    <xf numFmtId="0" fontId="20" fillId="0" borderId="0" xfId="0" applyFont="1" applyAlignment="1">
      <alignment vertical="center"/>
    </xf>
    <xf numFmtId="43" fontId="0" fillId="55" borderId="14" xfId="47" applyFont="1" applyFill="1" applyBorder="1"/>
    <xf numFmtId="0" fontId="0" fillId="0" borderId="15" xfId="0" applyBorder="1"/>
    <xf numFmtId="0" fontId="20" fillId="0" borderId="16" xfId="0" applyFont="1" applyBorder="1" applyAlignment="1">
      <alignment vertical="center"/>
    </xf>
    <xf numFmtId="43" fontId="0" fillId="55" borderId="17" xfId="47" applyFont="1" applyFill="1" applyBorder="1"/>
    <xf numFmtId="0" fontId="20" fillId="0" borderId="11" xfId="0" applyFont="1" applyBorder="1" applyAlignment="1">
      <alignment vertical="center"/>
    </xf>
    <xf numFmtId="43" fontId="0" fillId="55" borderId="0" xfId="47" applyFont="1" applyFill="1"/>
    <xf numFmtId="43" fontId="0" fillId="0" borderId="12" xfId="47" applyFont="1" applyBorder="1"/>
    <xf numFmtId="0" fontId="0" fillId="0" borderId="16" xfId="0" applyBorder="1"/>
    <xf numFmtId="43" fontId="0" fillId="0" borderId="17" xfId="47" applyFont="1" applyBorder="1"/>
    <xf numFmtId="0" fontId="38" fillId="0" borderId="0" xfId="45" applyFont="1" applyAlignment="1">
      <alignment horizontal="center"/>
    </xf>
    <xf numFmtId="44" fontId="1" fillId="0" borderId="0" xfId="136" applyFont="1"/>
    <xf numFmtId="44" fontId="52" fillId="0" borderId="48" xfId="136" applyFont="1" applyFill="1" applyBorder="1"/>
    <xf numFmtId="0" fontId="24" fillId="0" borderId="0" xfId="45" applyFont="1" applyAlignment="1">
      <alignment horizontal="center"/>
    </xf>
    <xf numFmtId="43" fontId="1" fillId="56" borderId="0" xfId="47" applyFont="1" applyFill="1" applyBorder="1"/>
    <xf numFmtId="43" fontId="1" fillId="0" borderId="14" xfId="45" applyNumberFormat="1" applyFont="1" applyBorder="1"/>
    <xf numFmtId="49" fontId="72" fillId="57" borderId="64" xfId="0" applyNumberFormat="1" applyFont="1" applyFill="1" applyBorder="1" applyAlignment="1">
      <alignment vertical="top"/>
    </xf>
    <xf numFmtId="0" fontId="72" fillId="57" borderId="64" xfId="0" applyFont="1" applyFill="1" applyBorder="1" applyAlignment="1">
      <alignment vertical="top"/>
    </xf>
    <xf numFmtId="0" fontId="72" fillId="57" borderId="64" xfId="0" applyFont="1" applyFill="1" applyBorder="1" applyAlignment="1">
      <alignment vertical="top" wrapText="1"/>
    </xf>
    <xf numFmtId="43" fontId="72" fillId="57" borderId="64" xfId="47" applyFont="1" applyFill="1" applyBorder="1" applyAlignment="1">
      <alignment vertical="top"/>
    </xf>
    <xf numFmtId="49" fontId="72" fillId="58" borderId="65" xfId="0" applyNumberFormat="1" applyFont="1" applyFill="1" applyBorder="1" applyAlignment="1">
      <alignment vertical="top"/>
    </xf>
    <xf numFmtId="49" fontId="0" fillId="0" borderId="66" xfId="0" applyNumberFormat="1" applyBorder="1" applyAlignment="1">
      <alignment vertical="top"/>
    </xf>
    <xf numFmtId="49" fontId="0" fillId="0" borderId="67" xfId="0" applyNumberFormat="1" applyBorder="1" applyAlignment="1">
      <alignment vertical="top"/>
    </xf>
    <xf numFmtId="2" fontId="0" fillId="0" borderId="67" xfId="0" applyNumberFormat="1" applyBorder="1" applyAlignment="1">
      <alignment vertical="top"/>
    </xf>
    <xf numFmtId="0" fontId="0" fillId="0" borderId="67" xfId="0" applyBorder="1" applyAlignment="1">
      <alignment vertical="top"/>
    </xf>
    <xf numFmtId="0" fontId="0" fillId="0" borderId="67" xfId="0" applyBorder="1" applyAlignment="1">
      <alignment vertical="top" wrapText="1"/>
    </xf>
    <xf numFmtId="43" fontId="0" fillId="0" borderId="67" xfId="47" applyFont="1" applyBorder="1" applyAlignment="1">
      <alignment vertical="top"/>
    </xf>
    <xf numFmtId="49" fontId="72" fillId="58" borderId="68" xfId="0" applyNumberFormat="1" applyFont="1" applyFill="1" applyBorder="1" applyAlignment="1">
      <alignment vertical="top"/>
    </xf>
    <xf numFmtId="49" fontId="0" fillId="0" borderId="69" xfId="0" applyNumberFormat="1" applyBorder="1" applyAlignment="1">
      <alignment vertical="top"/>
    </xf>
    <xf numFmtId="0" fontId="0" fillId="0" borderId="70" xfId="0" applyBorder="1" applyAlignment="1">
      <alignment vertical="top"/>
    </xf>
    <xf numFmtId="0" fontId="0" fillId="0" borderId="70" xfId="0" applyBorder="1" applyAlignment="1">
      <alignment vertical="top" wrapText="1"/>
    </xf>
    <xf numFmtId="43" fontId="0" fillId="0" borderId="70" xfId="47" applyFont="1" applyBorder="1" applyAlignment="1">
      <alignment vertical="top"/>
    </xf>
    <xf numFmtId="49" fontId="0" fillId="0" borderId="70" xfId="0" applyNumberFormat="1" applyBorder="1" applyAlignment="1">
      <alignment vertical="top"/>
    </xf>
    <xf numFmtId="49" fontId="0" fillId="0" borderId="70" xfId="0" applyNumberFormat="1" applyBorder="1" applyAlignment="1">
      <alignment vertical="top" wrapText="1"/>
    </xf>
    <xf numFmtId="0" fontId="72" fillId="58" borderId="68" xfId="0" applyFont="1" applyFill="1" applyBorder="1" applyAlignment="1">
      <alignment vertical="top"/>
    </xf>
    <xf numFmtId="43" fontId="0" fillId="52" borderId="70" xfId="47" applyFont="1" applyFill="1" applyBorder="1" applyAlignment="1">
      <alignment vertical="top"/>
    </xf>
    <xf numFmtId="43" fontId="0" fillId="45" borderId="70" xfId="47" applyFont="1" applyFill="1" applyBorder="1" applyAlignment="1">
      <alignment vertical="top"/>
    </xf>
    <xf numFmtId="43" fontId="0" fillId="41" borderId="70" xfId="47" applyFont="1" applyFill="1" applyBorder="1" applyAlignment="1">
      <alignment vertical="top"/>
    </xf>
    <xf numFmtId="43" fontId="0" fillId="0" borderId="70" xfId="47" applyFont="1" applyFill="1" applyBorder="1" applyAlignment="1">
      <alignment vertical="top"/>
    </xf>
    <xf numFmtId="43" fontId="0" fillId="40" borderId="70" xfId="47" applyFont="1" applyFill="1" applyBorder="1" applyAlignment="1">
      <alignment vertical="top"/>
    </xf>
    <xf numFmtId="43" fontId="0" fillId="59" borderId="70" xfId="47" applyFont="1" applyFill="1" applyBorder="1" applyAlignment="1">
      <alignment vertical="top"/>
    </xf>
    <xf numFmtId="0" fontId="0" fillId="0" borderId="69" xfId="0" applyBorder="1" applyAlignment="1">
      <alignment vertical="top"/>
    </xf>
    <xf numFmtId="43" fontId="0" fillId="56" borderId="70" xfId="47" applyFont="1" applyFill="1" applyBorder="1" applyAlignment="1">
      <alignment vertical="top"/>
    </xf>
    <xf numFmtId="2" fontId="0" fillId="0" borderId="70" xfId="0" applyNumberFormat="1" applyBorder="1" applyAlignment="1">
      <alignment vertical="top"/>
    </xf>
    <xf numFmtId="169" fontId="0" fillId="0" borderId="70" xfId="0" applyNumberFormat="1" applyBorder="1" applyAlignment="1">
      <alignment vertical="top"/>
    </xf>
    <xf numFmtId="43" fontId="0" fillId="51" borderId="70" xfId="47" applyFont="1" applyFill="1" applyBorder="1" applyAlignment="1">
      <alignment vertical="top"/>
    </xf>
    <xf numFmtId="43" fontId="0" fillId="46" borderId="70" xfId="47" applyFont="1" applyFill="1" applyBorder="1" applyAlignment="1">
      <alignment vertical="top"/>
    </xf>
    <xf numFmtId="0" fontId="0" fillId="0" borderId="0" xfId="0" applyAlignment="1">
      <alignment vertical="top" wrapText="1"/>
    </xf>
    <xf numFmtId="43" fontId="0" fillId="0" borderId="0" xfId="47" applyFont="1" applyAlignment="1">
      <alignment vertical="top"/>
    </xf>
    <xf numFmtId="43" fontId="73" fillId="0" borderId="0" xfId="47" applyFont="1" applyAlignment="1">
      <alignment vertical="top"/>
    </xf>
    <xf numFmtId="43" fontId="0" fillId="34" borderId="70" xfId="47" applyFont="1" applyFill="1" applyBorder="1" applyAlignment="1">
      <alignment vertical="top"/>
    </xf>
    <xf numFmtId="43" fontId="20" fillId="0" borderId="0" xfId="45" applyNumberFormat="1" applyFont="1"/>
    <xf numFmtId="44" fontId="37" fillId="0" borderId="18" xfId="136" applyFont="1" applyFill="1" applyBorder="1"/>
    <xf numFmtId="43" fontId="73" fillId="45" borderId="0" xfId="47" applyFont="1" applyFill="1" applyAlignment="1">
      <alignment vertical="top"/>
    </xf>
    <xf numFmtId="0" fontId="57" fillId="33" borderId="0" xfId="0" applyFont="1" applyFill="1"/>
    <xf numFmtId="0" fontId="55" fillId="33" borderId="0" xfId="0" applyFont="1" applyFill="1"/>
    <xf numFmtId="0" fontId="21" fillId="33" borderId="0" xfId="0" applyFont="1" applyFill="1"/>
    <xf numFmtId="0" fontId="55" fillId="33" borderId="14" xfId="0" applyFont="1" applyFill="1" applyBorder="1"/>
    <xf numFmtId="0" fontId="32" fillId="33" borderId="23" xfId="0" applyFont="1" applyFill="1" applyBorder="1"/>
    <xf numFmtId="0" fontId="32" fillId="33" borderId="0" xfId="0" applyFont="1" applyFill="1"/>
    <xf numFmtId="43" fontId="32" fillId="33" borderId="0" xfId="47" applyFont="1" applyFill="1"/>
    <xf numFmtId="0" fontId="40" fillId="0" borderId="0" xfId="0" applyFont="1" applyFill="1"/>
    <xf numFmtId="0" fontId="20" fillId="0" borderId="0" xfId="0" applyFont="1" applyFill="1" applyBorder="1"/>
    <xf numFmtId="0" fontId="32" fillId="0" borderId="0" xfId="0" applyFont="1" applyFill="1" applyBorder="1"/>
    <xf numFmtId="43" fontId="22" fillId="0" borderId="0" xfId="47" applyFont="1" applyFill="1" applyBorder="1"/>
    <xf numFmtId="43" fontId="20" fillId="0" borderId="0" xfId="47" applyFont="1" applyFill="1" applyBorder="1"/>
    <xf numFmtId="0" fontId="20" fillId="0" borderId="0" xfId="0" applyFont="1" applyFill="1" applyBorder="1" applyAlignment="1">
      <alignment horizontal="right"/>
    </xf>
    <xf numFmtId="0" fontId="40" fillId="0" borderId="0" xfId="0" applyFont="1" applyFill="1" applyBorder="1"/>
    <xf numFmtId="0" fontId="41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22" fillId="0" borderId="0" xfId="0" applyFont="1" applyFill="1" applyBorder="1"/>
    <xf numFmtId="166" fontId="20" fillId="0" borderId="0" xfId="47" applyNumberFormat="1" applyFont="1" applyFill="1" applyBorder="1"/>
    <xf numFmtId="43" fontId="20" fillId="0" borderId="0" xfId="47" quotePrefix="1" applyFont="1" applyFill="1" applyBorder="1"/>
    <xf numFmtId="166" fontId="20" fillId="0" borderId="0" xfId="0" applyNumberFormat="1" applyFont="1" applyFill="1" applyBorder="1"/>
    <xf numFmtId="0" fontId="35" fillId="0" borderId="0" xfId="0" applyFont="1" applyAlignment="1">
      <alignment horizontal="center" vertical="center"/>
    </xf>
    <xf numFmtId="0" fontId="59" fillId="37" borderId="22" xfId="0" applyFont="1" applyFill="1" applyBorder="1" applyAlignment="1">
      <alignment horizontal="center"/>
    </xf>
    <xf numFmtId="0" fontId="59" fillId="37" borderId="23" xfId="0" applyFont="1" applyFill="1" applyBorder="1" applyAlignment="1">
      <alignment horizontal="center"/>
    </xf>
    <xf numFmtId="0" fontId="59" fillId="37" borderId="24" xfId="0" applyFont="1" applyFill="1" applyBorder="1" applyAlignment="1">
      <alignment horizontal="center"/>
    </xf>
    <xf numFmtId="0" fontId="59" fillId="37" borderId="25" xfId="0" applyFont="1" applyFill="1" applyBorder="1" applyAlignment="1">
      <alignment horizontal="center" vertical="center"/>
    </xf>
    <xf numFmtId="0" fontId="59" fillId="37" borderId="0" xfId="0" applyFont="1" applyFill="1" applyAlignment="1">
      <alignment horizontal="center" vertical="center"/>
    </xf>
    <xf numFmtId="0" fontId="59" fillId="37" borderId="26" xfId="0" applyFont="1" applyFill="1" applyBorder="1" applyAlignment="1">
      <alignment horizontal="center" vertical="center"/>
    </xf>
    <xf numFmtId="0" fontId="45" fillId="35" borderId="44" xfId="0" applyFont="1" applyFill="1" applyBorder="1" applyAlignment="1">
      <alignment horizontal="center" vertical="center"/>
    </xf>
    <xf numFmtId="0" fontId="45" fillId="35" borderId="45" xfId="0" applyFont="1" applyFill="1" applyBorder="1" applyAlignment="1">
      <alignment horizontal="center" vertical="center"/>
    </xf>
    <xf numFmtId="0" fontId="45" fillId="35" borderId="46" xfId="0" applyFont="1" applyFill="1" applyBorder="1" applyAlignment="1">
      <alignment horizontal="center" vertical="center"/>
    </xf>
    <xf numFmtId="0" fontId="45" fillId="35" borderId="44" xfId="0" applyFont="1" applyFill="1" applyBorder="1" applyAlignment="1">
      <alignment horizontal="center" vertical="center" wrapText="1"/>
    </xf>
    <xf numFmtId="0" fontId="45" fillId="35" borderId="45" xfId="0" applyFont="1" applyFill="1" applyBorder="1" applyAlignment="1">
      <alignment horizontal="center" vertical="center" wrapText="1"/>
    </xf>
    <xf numFmtId="0" fontId="45" fillId="35" borderId="46" xfId="0" applyFont="1" applyFill="1" applyBorder="1" applyAlignment="1">
      <alignment horizontal="center" vertical="center" wrapText="1"/>
    </xf>
    <xf numFmtId="43" fontId="45" fillId="35" borderId="44" xfId="47" applyFont="1" applyFill="1" applyBorder="1" applyAlignment="1">
      <alignment horizontal="center" vertical="center" wrapText="1"/>
    </xf>
    <xf numFmtId="43" fontId="45" fillId="35" borderId="45" xfId="47" applyFont="1" applyFill="1" applyBorder="1" applyAlignment="1">
      <alignment horizontal="center" vertical="center" wrapText="1"/>
    </xf>
    <xf numFmtId="43" fontId="45" fillId="35" borderId="46" xfId="47" applyFont="1" applyFill="1" applyBorder="1" applyAlignment="1">
      <alignment horizontal="center" vertical="center" wrapText="1"/>
    </xf>
    <xf numFmtId="0" fontId="44" fillId="37" borderId="31" xfId="0" applyFont="1" applyFill="1" applyBorder="1" applyAlignment="1">
      <alignment horizontal="center" vertical="center"/>
    </xf>
    <xf numFmtId="0" fontId="44" fillId="37" borderId="32" xfId="0" applyFont="1" applyFill="1" applyBorder="1" applyAlignment="1">
      <alignment horizontal="center" vertical="center"/>
    </xf>
    <xf numFmtId="0" fontId="44" fillId="37" borderId="33" xfId="0" applyFont="1" applyFill="1" applyBorder="1" applyAlignment="1">
      <alignment horizontal="center" vertical="center"/>
    </xf>
    <xf numFmtId="0" fontId="59" fillId="37" borderId="22" xfId="45" applyFont="1" applyFill="1" applyBorder="1" applyAlignment="1">
      <alignment horizontal="center" vertical="center"/>
    </xf>
    <xf numFmtId="0" fontId="59" fillId="37" borderId="23" xfId="45" applyFont="1" applyFill="1" applyBorder="1" applyAlignment="1">
      <alignment horizontal="center" vertical="center"/>
    </xf>
    <xf numFmtId="0" fontId="59" fillId="37" borderId="24" xfId="45" applyFont="1" applyFill="1" applyBorder="1" applyAlignment="1">
      <alignment horizontal="center" vertical="center"/>
    </xf>
    <xf numFmtId="0" fontId="59" fillId="37" borderId="25" xfId="45" applyFont="1" applyFill="1" applyBorder="1" applyAlignment="1">
      <alignment horizontal="center" vertical="center"/>
    </xf>
    <xf numFmtId="0" fontId="59" fillId="37" borderId="0" xfId="45" applyFont="1" applyFill="1" applyAlignment="1">
      <alignment horizontal="center" vertical="center"/>
    </xf>
    <xf numFmtId="0" fontId="59" fillId="37" borderId="26" xfId="45" applyFont="1" applyFill="1" applyBorder="1" applyAlignment="1">
      <alignment horizontal="center" vertical="center"/>
    </xf>
    <xf numFmtId="0" fontId="59" fillId="37" borderId="27" xfId="45" applyFont="1" applyFill="1" applyBorder="1" applyAlignment="1">
      <alignment horizontal="center" vertical="center"/>
    </xf>
    <xf numFmtId="0" fontId="59" fillId="37" borderId="16" xfId="45" applyFont="1" applyFill="1" applyBorder="1" applyAlignment="1">
      <alignment horizontal="center" vertical="center"/>
    </xf>
    <xf numFmtId="0" fontId="59" fillId="37" borderId="28" xfId="45" applyFont="1" applyFill="1" applyBorder="1" applyAlignment="1">
      <alignment horizontal="center" vertical="center"/>
    </xf>
    <xf numFmtId="0" fontId="45" fillId="35" borderId="29" xfId="45" applyFont="1" applyFill="1" applyBorder="1" applyAlignment="1">
      <alignment horizontal="center" vertical="center"/>
    </xf>
    <xf numFmtId="0" fontId="45" fillId="35" borderId="11" xfId="45" applyFont="1" applyFill="1" applyBorder="1" applyAlignment="1">
      <alignment horizontal="center" vertical="center"/>
    </xf>
    <xf numFmtId="43" fontId="47" fillId="0" borderId="25" xfId="46" applyFont="1" applyFill="1" applyBorder="1" applyAlignment="1">
      <alignment horizontal="justify" vertical="center"/>
    </xf>
    <xf numFmtId="43" fontId="47" fillId="0" borderId="0" xfId="46" applyFont="1" applyFill="1" applyBorder="1" applyAlignment="1">
      <alignment horizontal="justify" vertical="center"/>
    </xf>
    <xf numFmtId="43" fontId="56" fillId="0" borderId="25" xfId="46" applyFont="1" applyFill="1" applyBorder="1" applyAlignment="1">
      <alignment horizontal="justify" vertical="center"/>
    </xf>
    <xf numFmtId="43" fontId="56" fillId="0" borderId="0" xfId="46" applyFont="1" applyFill="1" applyBorder="1" applyAlignment="1">
      <alignment horizontal="justify" vertical="center"/>
    </xf>
    <xf numFmtId="43" fontId="56" fillId="0" borderId="25" xfId="46" applyFont="1" applyFill="1" applyBorder="1" applyAlignment="1">
      <alignment horizontal="justify" vertical="center" wrapText="1"/>
    </xf>
    <xf numFmtId="43" fontId="56" fillId="0" borderId="0" xfId="46" applyFont="1" applyFill="1" applyBorder="1" applyAlignment="1">
      <alignment horizontal="justify" vertical="center" wrapText="1"/>
    </xf>
    <xf numFmtId="0" fontId="22" fillId="0" borderId="31" xfId="45" applyFont="1" applyBorder="1" applyAlignment="1">
      <alignment horizontal="justify" vertical="center"/>
    </xf>
    <xf numFmtId="0" fontId="22" fillId="0" borderId="32" xfId="45" applyFont="1" applyBorder="1" applyAlignment="1">
      <alignment horizontal="justify" vertical="center"/>
    </xf>
    <xf numFmtId="0" fontId="22" fillId="0" borderId="33" xfId="45" applyFont="1" applyBorder="1" applyAlignment="1">
      <alignment horizontal="justify" vertical="center"/>
    </xf>
    <xf numFmtId="0" fontId="1" fillId="0" borderId="0" xfId="120" applyFont="1" applyAlignment="1">
      <alignment horizontal="left" vertical="center"/>
    </xf>
    <xf numFmtId="0" fontId="36" fillId="47" borderId="71" xfId="0" applyFont="1" applyFill="1" applyBorder="1" applyAlignment="1">
      <alignment horizontal="center" vertical="center" wrapText="1"/>
    </xf>
    <xf numFmtId="0" fontId="36" fillId="47" borderId="72" xfId="0" applyFont="1" applyFill="1" applyBorder="1" applyAlignment="1">
      <alignment horizontal="center" vertical="center" wrapText="1"/>
    </xf>
    <xf numFmtId="0" fontId="36" fillId="47" borderId="73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4" fillId="6" borderId="1" xfId="2" applyFill="1" applyAlignment="1">
      <alignment horizontal="left" vertical="top" wrapText="1"/>
    </xf>
    <xf numFmtId="0" fontId="4" fillId="6" borderId="1" xfId="2" applyFill="1" applyAlignment="1">
      <alignment horizontal="left" vertical="top"/>
    </xf>
    <xf numFmtId="0" fontId="4" fillId="6" borderId="20" xfId="2" applyFill="1" applyBorder="1" applyAlignment="1">
      <alignment horizontal="left" vertical="top"/>
    </xf>
    <xf numFmtId="0" fontId="4" fillId="6" borderId="43" xfId="2" applyFill="1" applyBorder="1" applyAlignment="1">
      <alignment horizontal="left" vertical="top"/>
    </xf>
    <xf numFmtId="0" fontId="4" fillId="6" borderId="21" xfId="2" applyFill="1" applyBorder="1" applyAlignment="1">
      <alignment horizontal="left" vertical="top"/>
    </xf>
    <xf numFmtId="0" fontId="17" fillId="0" borderId="0" xfId="0" applyFont="1" applyAlignment="1">
      <alignment horizontal="center"/>
    </xf>
  </cellXfs>
  <cellStyles count="137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" xfId="136" builtinId="4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FBC5E8"/>
      <color rgb="FFD1C3DF"/>
      <color rgb="FF9999FF"/>
      <color rgb="FFDDD9BE"/>
      <color rgb="FF9966FF"/>
      <color rgb="FF66FF66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01CONTA\E58B8149\ESTADOS%20FINANCIEROS%20JUNIO%202023%20PREV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06-23 (JUN 22)"/>
      <sheetName val="ESF 06-23 (DIC 22)"/>
      <sheetName val="ESF 11-19"/>
      <sheetName val="EA 11-19"/>
      <sheetName val="EFE 07-19"/>
      <sheetName val="EA 06-23 (JUN 22)"/>
      <sheetName val="EA 06-23 (DIC 22)"/>
      <sheetName val="ECSF 06-23"/>
      <sheetName val="EFE 06-23 base"/>
      <sheetName val="EFE 05-23 FINAL_desc"/>
      <sheetName val="RES INTEG DIF DEP'N"/>
      <sheetName val="COG X"/>
      <sheetName val="Concil IEP acum 2023"/>
      <sheetName val="Conc AF acum 2023"/>
      <sheetName val="EAA 06-23"/>
      <sheetName val="EADyOP 06-23"/>
      <sheetName val="EVHP 06-23"/>
      <sheetName val="B.JUN 23a"/>
      <sheetName val="B.DIC-18"/>
      <sheetName val="BALANZA AL31DIC2018"/>
      <sheetName val="Deuda Publica Mar 17 Acum"/>
      <sheetName val="SIT. FIN. MAR 2017 (TRIMESTRE)"/>
      <sheetName val="EDO. ACTIV. MAR 2017 (TRIMEST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5352718357.8699999</v>
          </cell>
        </row>
        <row r="45">
          <cell r="J45">
            <v>3003029104.0699992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ocio Garza Elizondo" id="{9CA29255-2F14-A345-9626-D1C52CAAECFE}" userId="Rocio Garza Elizondo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J17" dT="2025-01-21T00:56:42.11" personId="{9CA29255-2F14-A345-9626-D1C52CAAECFE}" id="{99790193-2DC5-BC47-B878-C29B13775200}">
    <text>Al saldo del estado de cambios en la situación financiera le rebaje lo de la conciliación de activo fijo que señala como contracuenta la 3252 por 17,836,975</text>
  </threadedComment>
  <threadedComment ref="J17" dT="2025-01-21T01:42:08.53" personId="{9CA29255-2F14-A345-9626-D1C52CAAECFE}" id="{E02763DC-5B83-2A4D-9FFB-5ADFC4EAA808}" parentId="{99790193-2DC5-BC47-B878-C29B13775200}">
    <text>Revisar la conciliacion de activo fijo, dice que hay un importe de 242,539 que su contracuenta es la 322, pero al ser activo fijo la considere como 325</text>
  </threadedComment>
  <threadedComment ref="J17" dT="2025-01-21T03:12:28.13" personId="{9CA29255-2F14-A345-9626-D1C52CAAECFE}" id="{46DFAC51-2A1C-C54D-A503-FE6A1C66EEB0}" parentId="{99790193-2DC5-BC47-B878-C29B13775200}">
    <text>Incluye la provisión de juicios y demandas por 12,531,773.20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B050"/>
    <pageSetUpPr fitToPage="1"/>
  </sheetPr>
  <dimension ref="A1:L76"/>
  <sheetViews>
    <sheetView showGridLines="0" tabSelected="1" zoomScaleNormal="100" zoomScalePageLayoutView="90" workbookViewId="0"/>
  </sheetViews>
  <sheetFormatPr baseColWidth="10" defaultColWidth="11.42578125" defaultRowHeight="12"/>
  <cols>
    <col min="1" max="1" width="16.140625" style="1" customWidth="1"/>
    <col min="2" max="5" width="1.7109375" style="1" customWidth="1"/>
    <col min="6" max="6" width="37" style="1" customWidth="1"/>
    <col min="7" max="7" width="15.7109375" style="1" bestFit="1" customWidth="1"/>
    <col min="8" max="8" width="27.85546875" style="1" bestFit="1" customWidth="1"/>
    <col min="9" max="10" width="18.42578125" style="4" bestFit="1" customWidth="1"/>
    <col min="11" max="11" width="15.85546875" style="1" bestFit="1" customWidth="1"/>
    <col min="12" max="12" width="17.140625" style="1" customWidth="1"/>
    <col min="13" max="16384" width="11.42578125" style="1"/>
  </cols>
  <sheetData>
    <row r="1" spans="1:10" ht="21" thickBot="1">
      <c r="B1" s="452"/>
      <c r="C1" s="452"/>
      <c r="D1" s="452"/>
      <c r="E1" s="452"/>
      <c r="F1" s="452"/>
      <c r="G1" s="452"/>
      <c r="H1" s="452"/>
    </row>
    <row r="2" spans="1:10" ht="18">
      <c r="B2" s="453" t="s">
        <v>29</v>
      </c>
      <c r="C2" s="454"/>
      <c r="D2" s="454"/>
      <c r="E2" s="454"/>
      <c r="F2" s="454"/>
      <c r="G2" s="454"/>
      <c r="H2" s="454"/>
      <c r="I2" s="454"/>
      <c r="J2" s="455"/>
    </row>
    <row r="3" spans="1:10" ht="18">
      <c r="B3" s="456" t="s">
        <v>1069</v>
      </c>
      <c r="C3" s="457"/>
      <c r="D3" s="457"/>
      <c r="E3" s="457"/>
      <c r="F3" s="457"/>
      <c r="G3" s="457"/>
      <c r="H3" s="457"/>
      <c r="I3" s="457"/>
      <c r="J3" s="458"/>
    </row>
    <row r="4" spans="1:10" ht="18">
      <c r="B4" s="456" t="s">
        <v>2334</v>
      </c>
      <c r="C4" s="457"/>
      <c r="D4" s="457"/>
      <c r="E4" s="457"/>
      <c r="F4" s="457"/>
      <c r="G4" s="457"/>
      <c r="H4" s="457"/>
      <c r="I4" s="457"/>
      <c r="J4" s="458"/>
    </row>
    <row r="5" spans="1:10" ht="15.75" thickBot="1">
      <c r="B5" s="468"/>
      <c r="C5" s="469"/>
      <c r="D5" s="469"/>
      <c r="E5" s="469"/>
      <c r="F5" s="469"/>
      <c r="G5" s="469"/>
      <c r="H5" s="469"/>
      <c r="I5" s="469"/>
      <c r="J5" s="470"/>
    </row>
    <row r="6" spans="1:10" s="2" customFormat="1">
      <c r="B6" s="459" t="s">
        <v>108</v>
      </c>
      <c r="C6" s="459"/>
      <c r="D6" s="459"/>
      <c r="E6" s="459"/>
      <c r="F6" s="459"/>
      <c r="G6" s="462" t="s">
        <v>109</v>
      </c>
      <c r="H6" s="462" t="s">
        <v>110</v>
      </c>
      <c r="I6" s="465" t="s">
        <v>111</v>
      </c>
      <c r="J6" s="465" t="s">
        <v>112</v>
      </c>
    </row>
    <row r="7" spans="1:10" s="2" customFormat="1">
      <c r="B7" s="460"/>
      <c r="C7" s="460"/>
      <c r="D7" s="460"/>
      <c r="E7" s="460"/>
      <c r="F7" s="460"/>
      <c r="G7" s="463"/>
      <c r="H7" s="463"/>
      <c r="I7" s="466"/>
      <c r="J7" s="466"/>
    </row>
    <row r="8" spans="1:10" s="3" customFormat="1" ht="12.75" thickBot="1">
      <c r="A8" s="6"/>
      <c r="B8" s="461"/>
      <c r="C8" s="461"/>
      <c r="D8" s="461"/>
      <c r="E8" s="461"/>
      <c r="F8" s="461"/>
      <c r="G8" s="464"/>
      <c r="H8" s="464"/>
      <c r="I8" s="467"/>
      <c r="J8" s="467"/>
    </row>
    <row r="9" spans="1:10" ht="7.5" customHeight="1">
      <c r="B9" s="57"/>
      <c r="C9" s="58"/>
      <c r="D9" s="58"/>
      <c r="E9" s="58"/>
      <c r="F9" s="59"/>
      <c r="G9" s="60"/>
      <c r="H9" s="61"/>
      <c r="I9" s="112"/>
      <c r="J9" s="113"/>
    </row>
    <row r="10" spans="1:10" ht="15">
      <c r="B10" s="62" t="s">
        <v>113</v>
      </c>
      <c r="C10" s="63"/>
      <c r="D10" s="63"/>
      <c r="E10" s="63"/>
      <c r="F10" s="64"/>
      <c r="G10" s="65"/>
      <c r="H10" s="66"/>
      <c r="I10" s="114"/>
      <c r="J10" s="115"/>
    </row>
    <row r="11" spans="1:10" ht="15">
      <c r="B11" s="67"/>
      <c r="C11" s="63"/>
      <c r="D11" s="68"/>
      <c r="E11" s="68" t="s">
        <v>693</v>
      </c>
      <c r="F11" s="63"/>
      <c r="G11" s="65"/>
      <c r="H11" s="66"/>
      <c r="I11" s="114"/>
      <c r="J11" s="115"/>
    </row>
    <row r="12" spans="1:10" ht="15">
      <c r="B12" s="67"/>
      <c r="C12" s="68" t="s">
        <v>694</v>
      </c>
      <c r="D12" s="63"/>
      <c r="E12" s="63"/>
      <c r="F12" s="64"/>
      <c r="G12" s="65"/>
      <c r="H12" s="66"/>
      <c r="I12" s="114"/>
      <c r="J12" s="115"/>
    </row>
    <row r="13" spans="1:10" ht="14.25">
      <c r="B13" s="67"/>
      <c r="C13" s="63"/>
      <c r="D13" s="63" t="s">
        <v>695</v>
      </c>
      <c r="E13" s="63"/>
      <c r="F13" s="64"/>
      <c r="G13" s="65" t="s">
        <v>114</v>
      </c>
      <c r="H13" s="66" t="s">
        <v>115</v>
      </c>
      <c r="I13" s="149">
        <v>26456367.670000002</v>
      </c>
      <c r="J13" s="150">
        <v>26797585.449999999</v>
      </c>
    </row>
    <row r="14" spans="1:10" ht="14.25">
      <c r="B14" s="67"/>
      <c r="C14" s="63"/>
      <c r="D14" s="63"/>
      <c r="E14" s="63"/>
      <c r="F14" s="64"/>
      <c r="G14" s="65" t="s">
        <v>114</v>
      </c>
      <c r="H14" s="66" t="s">
        <v>119</v>
      </c>
      <c r="I14" s="149">
        <v>1628746.37</v>
      </c>
      <c r="J14" s="150">
        <v>1649893.94</v>
      </c>
    </row>
    <row r="15" spans="1:10" ht="14.25">
      <c r="B15" s="67"/>
      <c r="C15" s="63"/>
      <c r="D15" s="63"/>
      <c r="E15" s="63"/>
      <c r="F15" s="64"/>
      <c r="G15" s="65" t="s">
        <v>114</v>
      </c>
      <c r="H15" s="66" t="s">
        <v>120</v>
      </c>
      <c r="I15" s="149">
        <v>19335503.780000001</v>
      </c>
      <c r="J15" s="150">
        <v>19586865.329999998</v>
      </c>
    </row>
    <row r="16" spans="1:10" ht="14.25">
      <c r="B16" s="67"/>
      <c r="C16" s="63"/>
      <c r="D16" s="63" t="s">
        <v>696</v>
      </c>
      <c r="E16" s="63"/>
      <c r="F16" s="64"/>
      <c r="G16" s="65"/>
      <c r="H16" s="66"/>
      <c r="I16" s="149">
        <v>0</v>
      </c>
      <c r="J16" s="150">
        <v>0</v>
      </c>
    </row>
    <row r="17" spans="2:10" ht="14.25">
      <c r="B17" s="67"/>
      <c r="C17" s="63"/>
      <c r="D17" s="63" t="s">
        <v>697</v>
      </c>
      <c r="E17" s="63"/>
      <c r="F17" s="64"/>
      <c r="G17" s="65"/>
      <c r="H17" s="66"/>
      <c r="I17" s="149">
        <v>0</v>
      </c>
      <c r="J17" s="150">
        <v>0</v>
      </c>
    </row>
    <row r="18" spans="2:10" ht="5.25" customHeight="1">
      <c r="B18" s="67"/>
      <c r="C18" s="63"/>
      <c r="D18" s="63"/>
      <c r="E18" s="63"/>
      <c r="F18" s="64"/>
      <c r="G18" s="65"/>
      <c r="H18" s="66"/>
      <c r="I18" s="148"/>
      <c r="J18" s="151"/>
    </row>
    <row r="19" spans="2:10" ht="15">
      <c r="B19" s="67"/>
      <c r="C19" s="68" t="s">
        <v>698</v>
      </c>
      <c r="D19" s="63"/>
      <c r="E19" s="63"/>
      <c r="F19" s="64"/>
      <c r="G19" s="65"/>
      <c r="H19" s="66"/>
      <c r="I19" s="148"/>
      <c r="J19" s="151"/>
    </row>
    <row r="20" spans="2:10" ht="14.25">
      <c r="B20" s="67"/>
      <c r="C20" s="63"/>
      <c r="D20" s="63" t="s">
        <v>699</v>
      </c>
      <c r="E20" s="63"/>
      <c r="F20" s="64"/>
      <c r="G20" s="65"/>
      <c r="H20" s="66"/>
      <c r="I20" s="149">
        <v>0</v>
      </c>
      <c r="J20" s="150">
        <v>0</v>
      </c>
    </row>
    <row r="21" spans="2:10" ht="14.25">
      <c r="B21" s="67"/>
      <c r="C21" s="63"/>
      <c r="D21" s="63" t="s">
        <v>700</v>
      </c>
      <c r="E21" s="63"/>
      <c r="F21" s="64"/>
      <c r="G21" s="65"/>
      <c r="H21" s="66"/>
      <c r="I21" s="149">
        <v>0</v>
      </c>
      <c r="J21" s="150">
        <v>0</v>
      </c>
    </row>
    <row r="22" spans="2:10" ht="14.25">
      <c r="B22" s="67"/>
      <c r="C22" s="63"/>
      <c r="D22" s="63" t="s">
        <v>696</v>
      </c>
      <c r="E22" s="63"/>
      <c r="F22" s="64"/>
      <c r="G22" s="65"/>
      <c r="H22" s="66"/>
      <c r="I22" s="149">
        <v>0</v>
      </c>
      <c r="J22" s="150">
        <v>0</v>
      </c>
    </row>
    <row r="23" spans="2:10" ht="14.25">
      <c r="B23" s="67"/>
      <c r="C23" s="63"/>
      <c r="D23" s="63" t="s">
        <v>697</v>
      </c>
      <c r="E23" s="63"/>
      <c r="F23" s="64"/>
      <c r="G23" s="65"/>
      <c r="H23" s="66"/>
      <c r="I23" s="149">
        <v>0</v>
      </c>
      <c r="J23" s="150">
        <v>0</v>
      </c>
    </row>
    <row r="24" spans="2:10" ht="3.75" customHeight="1">
      <c r="B24" s="67"/>
      <c r="C24" s="63"/>
      <c r="D24" s="63"/>
      <c r="E24" s="63"/>
      <c r="F24" s="64"/>
      <c r="G24" s="65"/>
      <c r="H24" s="66"/>
      <c r="I24" s="149"/>
      <c r="J24" s="151"/>
    </row>
    <row r="25" spans="2:10" ht="15">
      <c r="B25" s="67"/>
      <c r="C25" s="432" t="s">
        <v>761</v>
      </c>
      <c r="D25" s="63"/>
      <c r="E25" s="63"/>
      <c r="F25" s="64"/>
      <c r="G25" s="65"/>
      <c r="H25" s="66"/>
      <c r="I25" s="152">
        <v>47420617.820000008</v>
      </c>
      <c r="J25" s="153">
        <v>48034344.719999999</v>
      </c>
    </row>
    <row r="26" spans="2:10" ht="3.75" customHeight="1">
      <c r="B26" s="67"/>
      <c r="C26" s="63"/>
      <c r="D26" s="63"/>
      <c r="E26" s="63"/>
      <c r="F26" s="64"/>
      <c r="G26" s="65"/>
      <c r="H26" s="66"/>
      <c r="I26" s="149"/>
      <c r="J26" s="150"/>
    </row>
    <row r="27" spans="2:10" ht="15">
      <c r="B27" s="67"/>
      <c r="C27" s="63"/>
      <c r="D27" s="68"/>
      <c r="E27" s="68" t="s">
        <v>701</v>
      </c>
      <c r="F27" s="64"/>
      <c r="G27" s="65"/>
      <c r="H27" s="66"/>
      <c r="I27" s="149"/>
      <c r="J27" s="150"/>
    </row>
    <row r="28" spans="2:10" ht="15">
      <c r="B28" s="67"/>
      <c r="C28" s="68" t="s">
        <v>694</v>
      </c>
      <c r="D28" s="63"/>
      <c r="E28" s="63"/>
      <c r="F28" s="64"/>
      <c r="G28" s="65"/>
      <c r="H28" s="66"/>
      <c r="I28" s="149"/>
      <c r="J28" s="150"/>
    </row>
    <row r="29" spans="2:10" ht="14.25">
      <c r="B29" s="67"/>
      <c r="C29" s="63"/>
      <c r="D29" s="63" t="s">
        <v>695</v>
      </c>
      <c r="E29" s="63"/>
      <c r="F29" s="64"/>
      <c r="G29" s="65"/>
      <c r="H29" s="66"/>
      <c r="I29" s="149"/>
      <c r="J29" s="150"/>
    </row>
    <row r="30" spans="2:10" ht="14.25">
      <c r="B30" s="67"/>
      <c r="C30" s="63"/>
      <c r="D30" s="63"/>
      <c r="E30" s="63"/>
      <c r="F30" s="64"/>
      <c r="G30" s="65" t="s">
        <v>114</v>
      </c>
      <c r="H30" s="66" t="s">
        <v>115</v>
      </c>
      <c r="I30" s="149">
        <v>835691889.34000003</v>
      </c>
      <c r="J30" s="150">
        <v>833315394.67999995</v>
      </c>
    </row>
    <row r="31" spans="2:10" ht="14.25">
      <c r="B31" s="67"/>
      <c r="C31" s="63"/>
      <c r="D31" s="63"/>
      <c r="E31" s="63"/>
      <c r="F31" s="64"/>
      <c r="G31" s="65" t="s">
        <v>114</v>
      </c>
      <c r="H31" s="66" t="s">
        <v>119</v>
      </c>
      <c r="I31" s="149">
        <v>50994171.920000002</v>
      </c>
      <c r="J31" s="150">
        <v>50846884.479999997</v>
      </c>
    </row>
    <row r="32" spans="2:10" ht="14.25">
      <c r="B32" s="67"/>
      <c r="C32" s="63"/>
      <c r="D32" s="63"/>
      <c r="E32" s="63"/>
      <c r="F32" s="64"/>
      <c r="G32" s="65" t="s">
        <v>114</v>
      </c>
      <c r="H32" s="66" t="s">
        <v>121</v>
      </c>
      <c r="I32" s="149">
        <v>596637275.89999998</v>
      </c>
      <c r="J32" s="150">
        <v>594886606.95000005</v>
      </c>
    </row>
    <row r="33" spans="1:12" ht="14.25">
      <c r="B33" s="67"/>
      <c r="C33" s="63"/>
      <c r="D33" s="63" t="s">
        <v>696</v>
      </c>
      <c r="E33" s="63"/>
      <c r="F33" s="64"/>
      <c r="G33" s="65"/>
      <c r="H33" s="66"/>
      <c r="I33" s="148">
        <v>0</v>
      </c>
      <c r="J33" s="151">
        <v>0</v>
      </c>
    </row>
    <row r="34" spans="1:12" ht="14.25">
      <c r="B34" s="67"/>
      <c r="C34" s="63"/>
      <c r="D34" s="63" t="s">
        <v>697</v>
      </c>
      <c r="E34" s="63"/>
      <c r="F34" s="64"/>
      <c r="G34" s="65"/>
      <c r="H34" s="66"/>
      <c r="I34" s="148">
        <v>0</v>
      </c>
      <c r="J34" s="151">
        <v>0</v>
      </c>
    </row>
    <row r="35" spans="1:12" ht="3.75" customHeight="1">
      <c r="B35" s="67"/>
      <c r="C35" s="63"/>
      <c r="D35" s="63"/>
      <c r="E35" s="63"/>
      <c r="F35" s="64"/>
      <c r="G35" s="65"/>
      <c r="H35" s="66"/>
      <c r="I35" s="148"/>
      <c r="J35" s="151"/>
    </row>
    <row r="36" spans="1:12" ht="15">
      <c r="B36" s="67"/>
      <c r="C36" s="68" t="s">
        <v>698</v>
      </c>
      <c r="D36" s="63"/>
      <c r="E36" s="63"/>
      <c r="F36" s="64"/>
      <c r="G36" s="65"/>
      <c r="H36" s="66"/>
      <c r="I36" s="148"/>
      <c r="J36" s="151"/>
    </row>
    <row r="37" spans="1:12" ht="14.25">
      <c r="B37" s="67"/>
      <c r="C37" s="63"/>
      <c r="D37" s="63" t="s">
        <v>699</v>
      </c>
      <c r="E37" s="63"/>
      <c r="F37" s="64"/>
      <c r="G37" s="65"/>
      <c r="H37" s="66"/>
      <c r="I37" s="148">
        <v>0</v>
      </c>
      <c r="J37" s="151">
        <v>0</v>
      </c>
    </row>
    <row r="38" spans="1:12" ht="14.25">
      <c r="B38" s="67"/>
      <c r="C38" s="63"/>
      <c r="D38" s="63" t="s">
        <v>700</v>
      </c>
      <c r="E38" s="63"/>
      <c r="F38" s="64"/>
      <c r="G38" s="65"/>
      <c r="H38" s="66"/>
      <c r="I38" s="148">
        <v>0</v>
      </c>
      <c r="J38" s="151">
        <v>0</v>
      </c>
    </row>
    <row r="39" spans="1:12" ht="14.25">
      <c r="B39" s="67"/>
      <c r="C39" s="63"/>
      <c r="D39" s="63" t="s">
        <v>696</v>
      </c>
      <c r="E39" s="63"/>
      <c r="F39" s="64"/>
      <c r="G39" s="65"/>
      <c r="H39" s="66"/>
      <c r="I39" s="148">
        <v>0</v>
      </c>
      <c r="J39" s="151">
        <v>0</v>
      </c>
    </row>
    <row r="40" spans="1:12" ht="14.25">
      <c r="B40" s="67"/>
      <c r="C40" s="63"/>
      <c r="D40" s="63" t="s">
        <v>697</v>
      </c>
      <c r="E40" s="63"/>
      <c r="F40" s="64"/>
      <c r="G40" s="65"/>
      <c r="H40" s="66"/>
      <c r="I40" s="148">
        <v>0</v>
      </c>
      <c r="J40" s="151">
        <v>0</v>
      </c>
    </row>
    <row r="41" spans="1:12" ht="3.75" customHeight="1">
      <c r="B41" s="67"/>
      <c r="C41" s="63"/>
      <c r="D41" s="63"/>
      <c r="E41" s="63"/>
      <c r="F41" s="64"/>
      <c r="G41" s="65"/>
      <c r="H41" s="66"/>
      <c r="I41" s="152"/>
      <c r="J41" s="151"/>
    </row>
    <row r="42" spans="1:12" ht="15">
      <c r="B42" s="67"/>
      <c r="C42" s="432" t="s">
        <v>762</v>
      </c>
      <c r="D42" s="63"/>
      <c r="E42" s="63"/>
      <c r="F42" s="64"/>
      <c r="G42" s="65"/>
      <c r="H42" s="66"/>
      <c r="I42" s="152">
        <v>1483323337.1599998</v>
      </c>
      <c r="J42" s="153">
        <v>1479048886.1100001</v>
      </c>
      <c r="K42" s="5"/>
      <c r="L42" s="5"/>
    </row>
    <row r="43" spans="1:12" ht="3.75" customHeight="1">
      <c r="B43" s="67"/>
      <c r="C43" s="63"/>
      <c r="D43" s="63"/>
      <c r="E43" s="63"/>
      <c r="F43" s="64"/>
      <c r="G43" s="65"/>
      <c r="H43" s="66"/>
      <c r="I43" s="149"/>
      <c r="J43" s="150"/>
    </row>
    <row r="44" spans="1:12" ht="15">
      <c r="A44" s="439"/>
      <c r="B44" s="62" t="s">
        <v>764</v>
      </c>
      <c r="C44" s="63"/>
      <c r="D44" s="63"/>
      <c r="E44" s="63"/>
      <c r="F44" s="64"/>
      <c r="G44" s="65"/>
      <c r="H44" s="66"/>
      <c r="I44" s="149">
        <v>495113060.61999989</v>
      </c>
      <c r="J44" s="154">
        <v>498550401.61000013</v>
      </c>
    </row>
    <row r="45" spans="1:12" ht="3.75" customHeight="1">
      <c r="B45" s="67"/>
      <c r="C45" s="63"/>
      <c r="D45" s="63"/>
      <c r="E45" s="63"/>
      <c r="F45" s="64"/>
      <c r="G45" s="65"/>
      <c r="H45" s="66"/>
      <c r="I45" s="149"/>
      <c r="J45" s="150"/>
    </row>
    <row r="46" spans="1:12" ht="15">
      <c r="B46" s="69"/>
      <c r="C46" s="433"/>
      <c r="D46" s="434" t="s">
        <v>763</v>
      </c>
      <c r="E46" s="433"/>
      <c r="F46" s="435"/>
      <c r="G46" s="70"/>
      <c r="H46" s="71"/>
      <c r="I46" s="155">
        <v>2025857015.5999997</v>
      </c>
      <c r="J46" s="156">
        <v>2025633632.4400003</v>
      </c>
      <c r="K46" s="5"/>
    </row>
    <row r="47" spans="1:12" ht="3.75" customHeight="1" thickBot="1">
      <c r="B47" s="72"/>
      <c r="C47" s="73"/>
      <c r="D47" s="73"/>
      <c r="E47" s="73"/>
      <c r="F47" s="74"/>
      <c r="G47" s="75"/>
      <c r="H47" s="76"/>
      <c r="I47" s="157"/>
      <c r="J47" s="158"/>
    </row>
    <row r="48" spans="1:12" ht="12.75">
      <c r="A48" s="92"/>
      <c r="B48" s="436" t="s">
        <v>812</v>
      </c>
      <c r="C48" s="437"/>
      <c r="D48" s="437"/>
      <c r="E48" s="437"/>
      <c r="F48" s="437"/>
      <c r="G48" s="437"/>
      <c r="H48" s="437"/>
      <c r="I48" s="438"/>
      <c r="J48" s="438"/>
    </row>
    <row r="49" spans="1:11" ht="12.75">
      <c r="B49" s="277" t="s">
        <v>760</v>
      </c>
      <c r="C49" s="437"/>
      <c r="D49" s="437"/>
      <c r="E49" s="437"/>
      <c r="F49" s="437"/>
      <c r="G49" s="437"/>
      <c r="H49" s="437"/>
      <c r="I49" s="438"/>
      <c r="J49" s="438"/>
    </row>
    <row r="50" spans="1:11" s="440" customFormat="1" ht="14.25">
      <c r="B50" s="441"/>
      <c r="C50" s="441"/>
      <c r="D50" s="441"/>
      <c r="E50" s="441"/>
      <c r="F50" s="441"/>
      <c r="G50" s="441"/>
      <c r="H50" s="441"/>
      <c r="I50" s="442"/>
      <c r="J50" s="442"/>
    </row>
    <row r="51" spans="1:11" s="440" customFormat="1" ht="12.75">
      <c r="B51" s="441"/>
      <c r="C51" s="441"/>
      <c r="D51" s="441"/>
      <c r="E51" s="441"/>
      <c r="F51" s="441"/>
      <c r="G51" s="441"/>
      <c r="H51" s="441"/>
      <c r="I51" s="163"/>
      <c r="J51" s="163"/>
    </row>
    <row r="52" spans="1:11" s="440" customFormat="1">
      <c r="I52" s="443"/>
      <c r="J52" s="443"/>
      <c r="K52" s="443"/>
    </row>
    <row r="53" spans="1:11" s="440" customFormat="1">
      <c r="H53" s="444"/>
      <c r="I53" s="443"/>
      <c r="J53" s="443"/>
    </row>
    <row r="54" spans="1:11" s="440" customFormat="1">
      <c r="I54" s="443"/>
      <c r="J54" s="443"/>
    </row>
    <row r="55" spans="1:11" s="440" customFormat="1">
      <c r="I55" s="443"/>
      <c r="J55" s="443"/>
      <c r="K55" s="443"/>
    </row>
    <row r="56" spans="1:11" s="440" customFormat="1">
      <c r="I56" s="443"/>
      <c r="J56" s="443"/>
    </row>
    <row r="57" spans="1:11" s="440" customFormat="1">
      <c r="I57" s="443"/>
      <c r="J57" s="443"/>
      <c r="K57" s="443"/>
    </row>
    <row r="58" spans="1:11" s="440" customFormat="1" ht="12.75">
      <c r="B58" s="445"/>
      <c r="C58" s="446"/>
      <c r="D58" s="446"/>
      <c r="E58" s="446"/>
      <c r="F58" s="446"/>
      <c r="I58" s="443"/>
      <c r="J58" s="443"/>
      <c r="K58" s="443"/>
    </row>
    <row r="59" spans="1:11" s="440" customFormat="1">
      <c r="A59" s="443"/>
      <c r="B59" s="443"/>
      <c r="C59" s="443"/>
      <c r="D59" s="443"/>
      <c r="E59" s="443"/>
      <c r="F59" s="443"/>
      <c r="G59" s="443"/>
      <c r="H59" s="443"/>
      <c r="I59" s="443"/>
      <c r="J59" s="443"/>
      <c r="K59" s="443"/>
    </row>
    <row r="60" spans="1:11" s="440" customFormat="1">
      <c r="I60" s="447"/>
      <c r="J60" s="447"/>
    </row>
    <row r="61" spans="1:11" s="440" customFormat="1" ht="14.25">
      <c r="A61" s="448"/>
      <c r="B61" s="448"/>
      <c r="I61" s="449"/>
      <c r="J61" s="122"/>
    </row>
    <row r="62" spans="1:11" s="440" customFormat="1" ht="14.25">
      <c r="A62" s="448"/>
      <c r="B62" s="448"/>
      <c r="H62" s="450"/>
      <c r="I62" s="449"/>
      <c r="J62" s="122"/>
    </row>
    <row r="63" spans="1:11" s="440" customFormat="1" ht="14.25">
      <c r="A63" s="448"/>
      <c r="B63" s="448"/>
      <c r="H63" s="450"/>
      <c r="I63" s="449"/>
      <c r="J63" s="122"/>
    </row>
    <row r="64" spans="1:11" s="440" customFormat="1">
      <c r="I64" s="451"/>
      <c r="J64" s="449"/>
    </row>
    <row r="65" spans="9:10" s="440" customFormat="1" ht="12.75">
      <c r="I65" s="124"/>
      <c r="J65" s="124"/>
    </row>
    <row r="66" spans="9:10" s="440" customFormat="1">
      <c r="I66" s="443"/>
      <c r="J66" s="443"/>
    </row>
    <row r="67" spans="9:10" s="440" customFormat="1">
      <c r="I67" s="443"/>
      <c r="J67" s="443"/>
    </row>
    <row r="68" spans="9:10" s="440" customFormat="1">
      <c r="I68" s="443"/>
      <c r="J68" s="443"/>
    </row>
    <row r="69" spans="9:10" s="440" customFormat="1">
      <c r="I69" s="443"/>
      <c r="J69" s="443"/>
    </row>
    <row r="70" spans="9:10" s="440" customFormat="1">
      <c r="I70" s="443"/>
      <c r="J70" s="443"/>
    </row>
    <row r="71" spans="9:10" s="440" customFormat="1">
      <c r="I71" s="443"/>
      <c r="J71" s="443"/>
    </row>
    <row r="72" spans="9:10" s="440" customFormat="1">
      <c r="I72" s="443"/>
      <c r="J72" s="443"/>
    </row>
    <row r="73" spans="9:10" s="440" customFormat="1">
      <c r="I73" s="443"/>
      <c r="J73" s="443"/>
    </row>
    <row r="74" spans="9:10" s="440" customFormat="1">
      <c r="I74" s="443"/>
      <c r="J74" s="443"/>
    </row>
    <row r="75" spans="9:10" s="440" customFormat="1">
      <c r="I75" s="443"/>
      <c r="J75" s="443"/>
    </row>
    <row r="76" spans="9:10" s="440" customFormat="1">
      <c r="I76" s="443"/>
      <c r="J76" s="443"/>
    </row>
  </sheetData>
  <mergeCells count="10">
    <mergeCell ref="B1:H1"/>
    <mergeCell ref="B2:J2"/>
    <mergeCell ref="B3:J3"/>
    <mergeCell ref="B4:J4"/>
    <mergeCell ref="B6:F8"/>
    <mergeCell ref="G6:G8"/>
    <mergeCell ref="H6:H8"/>
    <mergeCell ref="I6:I8"/>
    <mergeCell ref="J6:J8"/>
    <mergeCell ref="B5:J5"/>
  </mergeCells>
  <printOptions horizontalCentered="1"/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7"/>
  <sheetViews>
    <sheetView topLeftCell="H1" zoomScale="162" workbookViewId="0">
      <selection activeCell="K26" sqref="K26"/>
    </sheetView>
  </sheetViews>
  <sheetFormatPr baseColWidth="10" defaultColWidth="16.42578125" defaultRowHeight="11.25"/>
  <cols>
    <col min="1" max="1" width="11.7109375" style="18" bestFit="1" customWidth="1"/>
    <col min="2" max="3" width="2.42578125" style="15" customWidth="1"/>
    <col min="4" max="4" width="75.7109375" style="15" customWidth="1"/>
    <col min="5" max="5" width="19.7109375" style="10" bestFit="1" customWidth="1"/>
    <col min="6" max="6" width="18.42578125" style="15" bestFit="1" customWidth="1"/>
    <col min="7" max="7" width="16.42578125" style="209"/>
    <col min="8" max="8" width="14.42578125" style="15" customWidth="1"/>
    <col min="9" max="9" width="63.7109375" style="15" customWidth="1"/>
    <col min="10" max="10" width="17.42578125" style="20" bestFit="1" customWidth="1"/>
    <col min="11" max="11" width="19.140625" style="20" customWidth="1"/>
    <col min="12" max="12" width="14.85546875" style="15" customWidth="1"/>
    <col min="13" max="13" width="14.28515625" style="213" hidden="1" customWidth="1"/>
    <col min="14" max="14" width="14.140625" style="213" hidden="1" customWidth="1"/>
    <col min="15" max="15" width="12.7109375" style="213" hidden="1" customWidth="1"/>
    <col min="16" max="16" width="18.42578125" style="213" hidden="1" customWidth="1"/>
    <col min="17" max="17" width="12.85546875" style="213" hidden="1" customWidth="1"/>
    <col min="18" max="19" width="12.7109375" style="15" hidden="1" customWidth="1"/>
    <col min="20" max="20" width="7.28515625" style="15" hidden="1" customWidth="1"/>
    <col min="21" max="22" width="12.7109375" style="15" hidden="1" customWidth="1"/>
    <col min="23" max="25" width="12.7109375" style="15" bestFit="1" customWidth="1"/>
    <col min="26" max="26" width="10" style="15" bestFit="1" customWidth="1"/>
    <col min="27" max="16384" width="16.42578125" style="15"/>
  </cols>
  <sheetData>
    <row r="1" spans="1:23" ht="12" thickBot="1"/>
    <row r="2" spans="1:23" ht="18">
      <c r="B2" s="471" t="s">
        <v>29</v>
      </c>
      <c r="C2" s="472"/>
      <c r="D2" s="472"/>
      <c r="E2" s="472"/>
      <c r="F2" s="473"/>
    </row>
    <row r="3" spans="1:23" ht="18">
      <c r="B3" s="474" t="s">
        <v>80</v>
      </c>
      <c r="C3" s="475"/>
      <c r="D3" s="475"/>
      <c r="E3" s="475"/>
      <c r="F3" s="476"/>
    </row>
    <row r="4" spans="1:23" ht="18">
      <c r="B4" s="477" t="s">
        <v>1107</v>
      </c>
      <c r="C4" s="478"/>
      <c r="D4" s="478"/>
      <c r="E4" s="478"/>
      <c r="F4" s="479"/>
    </row>
    <row r="5" spans="1:23" ht="13.5" thickBot="1">
      <c r="B5" s="480" t="s">
        <v>81</v>
      </c>
      <c r="C5" s="481"/>
      <c r="D5" s="481"/>
      <c r="E5" s="94">
        <v>2024</v>
      </c>
      <c r="F5" s="95">
        <v>2023</v>
      </c>
      <c r="H5" s="96"/>
      <c r="I5" s="21" t="s">
        <v>729</v>
      </c>
      <c r="J5" s="22" t="s">
        <v>730</v>
      </c>
      <c r="K5" s="22" t="s">
        <v>86</v>
      </c>
      <c r="L5" s="97"/>
    </row>
    <row r="6" spans="1:23" ht="14.25">
      <c r="B6" s="47"/>
      <c r="C6" s="48"/>
      <c r="D6" s="48"/>
      <c r="E6" s="53"/>
      <c r="F6" s="137"/>
      <c r="H6" s="87" t="s">
        <v>20</v>
      </c>
      <c r="I6" s="44" t="s">
        <v>65</v>
      </c>
      <c r="J6" s="219" t="e">
        <f>#REF!</f>
        <v>#REF!</v>
      </c>
      <c r="K6" s="160"/>
      <c r="L6" s="98"/>
      <c r="M6" s="213" t="s">
        <v>842</v>
      </c>
    </row>
    <row r="7" spans="1:23" ht="15" customHeight="1">
      <c r="B7" s="482" t="s">
        <v>82</v>
      </c>
      <c r="C7" s="483"/>
      <c r="D7" s="483"/>
      <c r="E7" s="54"/>
      <c r="F7" s="138"/>
      <c r="H7" s="86" t="s">
        <v>1</v>
      </c>
      <c r="I7" s="45" t="s">
        <v>31</v>
      </c>
      <c r="J7" s="159" t="e">
        <f>#REF!</f>
        <v>#REF!</v>
      </c>
      <c r="K7" s="159"/>
      <c r="L7" s="98"/>
      <c r="M7" s="213" t="s">
        <v>843</v>
      </c>
    </row>
    <row r="8" spans="1:23" ht="15" customHeight="1">
      <c r="B8" s="49"/>
      <c r="C8" s="483" t="s">
        <v>83</v>
      </c>
      <c r="D8" s="483"/>
      <c r="E8" s="139" t="e">
        <f>SUM(E9:E18)</f>
        <v>#REF!</v>
      </c>
      <c r="F8" s="140">
        <f>SUM(F9:F18)</f>
        <v>9533510620.0699978</v>
      </c>
      <c r="H8" s="86" t="s">
        <v>9</v>
      </c>
      <c r="I8" s="44" t="s">
        <v>1070</v>
      </c>
      <c r="J8" s="219" t="e">
        <f>#REF!+#REF!</f>
        <v>#REF!</v>
      </c>
      <c r="K8" s="159">
        <v>0</v>
      </c>
      <c r="L8" s="98"/>
      <c r="M8" s="213" t="s">
        <v>843</v>
      </c>
    </row>
    <row r="9" spans="1:23" ht="15">
      <c r="A9" s="24" t="s">
        <v>13</v>
      </c>
      <c r="B9" s="49"/>
      <c r="C9" s="218"/>
      <c r="D9" s="50" t="s">
        <v>62</v>
      </c>
      <c r="E9" s="141" t="e">
        <f>VLOOKUP(A9,#REF!,6,0)</f>
        <v>#REF!</v>
      </c>
      <c r="F9" s="142">
        <v>2476978899.1199999</v>
      </c>
      <c r="H9" s="86" t="s">
        <v>8</v>
      </c>
      <c r="I9" s="327" t="s">
        <v>30</v>
      </c>
      <c r="J9" s="159"/>
      <c r="K9" s="159"/>
      <c r="L9" s="98"/>
      <c r="M9" s="213" t="s">
        <v>843</v>
      </c>
    </row>
    <row r="10" spans="1:23" ht="15">
      <c r="A10" s="24" t="s">
        <v>48</v>
      </c>
      <c r="B10" s="49"/>
      <c r="C10" s="218"/>
      <c r="D10" s="50" t="s">
        <v>63</v>
      </c>
      <c r="E10" s="141" t="e">
        <f>VLOOKUP(A10,#REF!,6,0)</f>
        <v>#REF!</v>
      </c>
      <c r="F10" s="142">
        <v>0</v>
      </c>
      <c r="H10" s="86" t="s">
        <v>10</v>
      </c>
      <c r="I10" s="45" t="s">
        <v>35</v>
      </c>
      <c r="J10" s="159" t="e">
        <f>#REF!</f>
        <v>#REF!</v>
      </c>
      <c r="K10" s="159">
        <v>0</v>
      </c>
      <c r="L10" s="98"/>
      <c r="M10" s="213" t="s">
        <v>843</v>
      </c>
      <c r="W10" s="89" t="e">
        <f>+J12-K22-K23</f>
        <v>#REF!</v>
      </c>
    </row>
    <row r="11" spans="1:23" ht="14.25">
      <c r="A11" s="24" t="s">
        <v>49</v>
      </c>
      <c r="B11" s="49"/>
      <c r="C11" s="50"/>
      <c r="D11" s="50" t="s">
        <v>84</v>
      </c>
      <c r="E11" s="141" t="e">
        <f>VLOOKUP(A11,#REF!,6,0)</f>
        <v>#REF!</v>
      </c>
      <c r="F11" s="142">
        <v>0</v>
      </c>
      <c r="H11" s="86" t="s">
        <v>47</v>
      </c>
      <c r="I11" s="15" t="s">
        <v>753</v>
      </c>
      <c r="J11" s="159" t="e">
        <f>+#REF!</f>
        <v>#REF!</v>
      </c>
      <c r="K11" s="31"/>
      <c r="L11" s="27"/>
      <c r="M11" s="213" t="s">
        <v>843</v>
      </c>
    </row>
    <row r="12" spans="1:23" ht="14.25">
      <c r="A12" s="24" t="s">
        <v>14</v>
      </c>
      <c r="B12" s="49"/>
      <c r="C12" s="50"/>
      <c r="D12" s="50" t="s">
        <v>64</v>
      </c>
      <c r="E12" s="141" t="e">
        <f>VLOOKUP(A12,#REF!,6,0)</f>
        <v>#REF!</v>
      </c>
      <c r="F12" s="142">
        <v>333295384.47000003</v>
      </c>
      <c r="H12" s="86" t="s">
        <v>2</v>
      </c>
      <c r="I12" s="45" t="s">
        <v>769</v>
      </c>
      <c r="J12" s="31" t="e">
        <f>(+#REF!-J61-'3252 dic-24'!O1256)*-1</f>
        <v>#REF!</v>
      </c>
      <c r="K12" s="31"/>
      <c r="L12" s="27"/>
      <c r="M12" s="213" t="s">
        <v>843</v>
      </c>
      <c r="W12" s="89" t="e">
        <f>+J17-K30-K33-K34-K28-K35-K36</f>
        <v>#REF!</v>
      </c>
    </row>
    <row r="13" spans="1:23" ht="14.25">
      <c r="A13" s="24" t="s">
        <v>15</v>
      </c>
      <c r="B13" s="49"/>
      <c r="C13" s="50"/>
      <c r="D13" s="50" t="s">
        <v>124</v>
      </c>
      <c r="E13" s="141" t="e">
        <f>VLOOKUP(A13,#REF!,6,0)</f>
        <v>#REF!</v>
      </c>
      <c r="F13" s="142">
        <v>341219641.69999999</v>
      </c>
      <c r="H13" s="23"/>
      <c r="I13" s="15" t="s">
        <v>45</v>
      </c>
      <c r="J13" s="31" t="e">
        <f>+#REF!</f>
        <v>#REF!</v>
      </c>
      <c r="K13" s="31"/>
      <c r="L13" s="27"/>
      <c r="M13" s="213" t="s">
        <v>843</v>
      </c>
    </row>
    <row r="14" spans="1:23" ht="14.25">
      <c r="A14" s="24" t="s">
        <v>16</v>
      </c>
      <c r="B14" s="49"/>
      <c r="C14" s="50"/>
      <c r="D14" s="50" t="s">
        <v>127</v>
      </c>
      <c r="E14" s="141" t="e">
        <f>VLOOKUP(A14,#REF!,6,0)</f>
        <v>#REF!</v>
      </c>
      <c r="F14" s="142">
        <v>526035189.77999997</v>
      </c>
      <c r="H14" s="23"/>
      <c r="I14" s="15" t="s">
        <v>782</v>
      </c>
      <c r="J14" s="31" t="e">
        <f>+#REF!</f>
        <v>#REF!</v>
      </c>
      <c r="K14" s="89"/>
      <c r="L14" s="27"/>
      <c r="M14" s="213" t="s">
        <v>843</v>
      </c>
    </row>
    <row r="15" spans="1:23" ht="14.25">
      <c r="A15" s="24" t="s">
        <v>50</v>
      </c>
      <c r="B15" s="49"/>
      <c r="C15" s="50"/>
      <c r="D15" s="50" t="s">
        <v>690</v>
      </c>
      <c r="E15" s="141" t="e">
        <f>VLOOKUP(A15,#REF!,6,0)</f>
        <v>#REF!</v>
      </c>
      <c r="F15" s="142">
        <v>0</v>
      </c>
      <c r="G15" s="210" t="e">
        <f>+G17-G16</f>
        <v>#REF!</v>
      </c>
      <c r="H15" s="23"/>
      <c r="I15" s="15" t="s">
        <v>43</v>
      </c>
      <c r="J15" s="31"/>
      <c r="K15" s="15"/>
      <c r="L15" s="27"/>
      <c r="M15" s="213" t="s">
        <v>843</v>
      </c>
      <c r="O15" s="77" t="e">
        <f>+J16-7394820</f>
        <v>#REF!</v>
      </c>
    </row>
    <row r="16" spans="1:23" ht="28.5">
      <c r="A16" s="24" t="s">
        <v>17</v>
      </c>
      <c r="B16" s="49"/>
      <c r="C16" s="50"/>
      <c r="D16" s="55" t="s">
        <v>691</v>
      </c>
      <c r="E16" s="141" t="e">
        <f>VLOOKUP(A16,#REF!,6,0)</f>
        <v>#REF!</v>
      </c>
      <c r="F16" s="172">
        <v>5234932104.8900003</v>
      </c>
      <c r="G16" s="209">
        <f>+'[1]EA 06-23 (DIC 22)'!J20</f>
        <v>5352718357.8699999</v>
      </c>
      <c r="H16" s="23"/>
      <c r="J16" s="328" t="e">
        <f>+#REF!+'3252 dic-24'!O1259-K64</f>
        <v>#REF!</v>
      </c>
      <c r="K16" s="15"/>
      <c r="L16" s="27"/>
      <c r="M16" s="213" t="s">
        <v>843</v>
      </c>
    </row>
    <row r="17" spans="1:21" ht="28.5">
      <c r="A17" s="24" t="s">
        <v>18</v>
      </c>
      <c r="B17" s="49"/>
      <c r="C17" s="50"/>
      <c r="D17" s="55" t="s">
        <v>692</v>
      </c>
      <c r="E17" s="141" t="e">
        <f>VLOOKUP(A17,#REF!,6,0)</f>
        <v>#REF!</v>
      </c>
      <c r="F17" s="172">
        <v>564385688.63999999</v>
      </c>
      <c r="G17" s="209" t="e">
        <f>+E9+E10+E11+E12+E13+E14+E15+E16+E17</f>
        <v>#REF!</v>
      </c>
      <c r="H17" s="86" t="s">
        <v>12</v>
      </c>
      <c r="I17" s="15" t="s">
        <v>759</v>
      </c>
      <c r="J17" s="31" t="e">
        <f>(+#REF!-'EFE 12-24 MMC'!J65-J63+'AJUSTE PROV'!L172+'3252 dic-24'!O1256+'3252 dic-24'!O1259+K68)*-1</f>
        <v>#REF!</v>
      </c>
      <c r="L17" s="27"/>
      <c r="M17" s="213" t="s">
        <v>843</v>
      </c>
    </row>
    <row r="18" spans="1:21" ht="15" thickBot="1">
      <c r="A18" s="24" t="s">
        <v>19</v>
      </c>
      <c r="B18" s="49"/>
      <c r="C18" s="50"/>
      <c r="D18" s="50" t="s">
        <v>85</v>
      </c>
      <c r="E18" s="141" t="e">
        <f>+J19</f>
        <v>#REF!</v>
      </c>
      <c r="F18" s="142">
        <v>56663711.469999492</v>
      </c>
      <c r="H18" s="99"/>
      <c r="I18" s="85" t="s">
        <v>731</v>
      </c>
      <c r="J18" s="173"/>
      <c r="K18" s="162"/>
      <c r="L18" s="100"/>
    </row>
    <row r="19" spans="1:21" ht="15" customHeight="1">
      <c r="B19" s="49"/>
      <c r="C19" s="483" t="s">
        <v>86</v>
      </c>
      <c r="D19" s="483"/>
      <c r="E19" s="143" t="e">
        <f>SUM(E20:E35)</f>
        <v>#REF!</v>
      </c>
      <c r="F19" s="144">
        <f>SUM(F20:F35)</f>
        <v>6845026921.4799995</v>
      </c>
      <c r="H19" s="77"/>
      <c r="I19" s="25"/>
      <c r="J19" s="162" t="e">
        <f>SUM(J6:J18)</f>
        <v>#REF!</v>
      </c>
      <c r="K19" s="163"/>
    </row>
    <row r="20" spans="1:21" ht="15">
      <c r="A20" s="24" t="s">
        <v>21</v>
      </c>
      <c r="B20" s="49"/>
      <c r="C20" s="218"/>
      <c r="D20" s="50" t="s">
        <v>67</v>
      </c>
      <c r="E20" s="141" t="e">
        <f>+#REF!</f>
        <v>#REF!</v>
      </c>
      <c r="F20" s="145">
        <v>2271682091.0899992</v>
      </c>
      <c r="H20" s="96"/>
      <c r="I20" s="26" t="s">
        <v>732</v>
      </c>
      <c r="J20" s="22" t="s">
        <v>730</v>
      </c>
      <c r="K20" s="22" t="s">
        <v>86</v>
      </c>
      <c r="L20" s="101"/>
    </row>
    <row r="21" spans="1:21" ht="15">
      <c r="A21" s="24" t="s">
        <v>22</v>
      </c>
      <c r="B21" s="49"/>
      <c r="C21" s="218"/>
      <c r="D21" s="50" t="s">
        <v>68</v>
      </c>
      <c r="E21" s="141" t="e">
        <f>+#REF!</f>
        <v>#REF!</v>
      </c>
      <c r="F21" s="145">
        <v>947835717.15000021</v>
      </c>
      <c r="G21" s="324"/>
      <c r="H21" s="86" t="s">
        <v>61</v>
      </c>
      <c r="I21" s="41" t="s">
        <v>747</v>
      </c>
      <c r="J21" s="164"/>
      <c r="K21" s="31" t="e">
        <f>+#REF!-J67</f>
        <v>#REF!</v>
      </c>
      <c r="L21" s="102"/>
      <c r="M21" s="213" t="s">
        <v>842</v>
      </c>
    </row>
    <row r="22" spans="1:21" ht="18.75" customHeight="1">
      <c r="A22" s="24" t="s">
        <v>23</v>
      </c>
      <c r="B22" s="49"/>
      <c r="C22" s="218"/>
      <c r="D22" s="50" t="s">
        <v>69</v>
      </c>
      <c r="E22" s="141" t="e">
        <f>+#REF!</f>
        <v>#REF!</v>
      </c>
      <c r="F22" s="145">
        <v>2714704394.5099988</v>
      </c>
      <c r="G22" s="324"/>
      <c r="H22" s="23"/>
      <c r="I22" s="45" t="s">
        <v>31</v>
      </c>
      <c r="J22" s="31"/>
      <c r="K22" s="31" t="e">
        <f>#REF!+L24</f>
        <v>#REF!</v>
      </c>
      <c r="L22" s="27"/>
      <c r="M22" s="213" t="s">
        <v>843</v>
      </c>
      <c r="P22" s="391" t="s">
        <v>846</v>
      </c>
      <c r="Q22" s="391"/>
      <c r="R22" s="391"/>
    </row>
    <row r="23" spans="1:21" ht="15">
      <c r="A23" s="24" t="s">
        <v>51</v>
      </c>
      <c r="B23" s="49"/>
      <c r="C23" s="218"/>
      <c r="D23" s="50" t="s">
        <v>70</v>
      </c>
      <c r="E23" s="141" t="e">
        <f>VLOOKUP(A23,#REF!,6,0)</f>
        <v>#REF!</v>
      </c>
      <c r="F23" s="145">
        <v>0</v>
      </c>
      <c r="H23" s="86" t="s">
        <v>47</v>
      </c>
      <c r="I23" s="42" t="s">
        <v>748</v>
      </c>
      <c r="J23" s="165"/>
      <c r="K23" s="31" t="e">
        <f>+#REF!</f>
        <v>#REF!</v>
      </c>
      <c r="L23" s="103"/>
      <c r="M23" s="213" t="s">
        <v>843</v>
      </c>
      <c r="P23" s="266" t="e">
        <f>#REF!</f>
        <v>#REF!</v>
      </c>
      <c r="Q23" s="271" t="s">
        <v>848</v>
      </c>
      <c r="R23" s="268"/>
      <c r="S23" s="391"/>
      <c r="T23" s="391"/>
    </row>
    <row r="24" spans="1:21" ht="15">
      <c r="A24" s="24" t="s">
        <v>24</v>
      </c>
      <c r="B24" s="49"/>
      <c r="C24" s="218"/>
      <c r="D24" s="50" t="s">
        <v>87</v>
      </c>
      <c r="E24" s="141" t="e">
        <f>+#REF!</f>
        <v>#REF!</v>
      </c>
      <c r="F24" s="145">
        <v>86843721.349999994</v>
      </c>
      <c r="H24" s="86" t="s">
        <v>2</v>
      </c>
      <c r="I24" s="43" t="s">
        <v>2329</v>
      </c>
      <c r="J24" s="159"/>
      <c r="L24" s="393" t="e">
        <f>+#REF!-#REF!+S25</f>
        <v>#REF!</v>
      </c>
      <c r="M24" s="213" t="s">
        <v>843</v>
      </c>
      <c r="N24" s="214"/>
      <c r="P24" s="269" t="e">
        <f>#REF!</f>
        <v>#REF!</v>
      </c>
      <c r="Q24" s="271" t="s">
        <v>847</v>
      </c>
      <c r="R24" s="268"/>
      <c r="S24" s="268"/>
      <c r="T24" s="268"/>
    </row>
    <row r="25" spans="1:21" ht="15">
      <c r="A25" s="24" t="s">
        <v>52</v>
      </c>
      <c r="B25" s="49"/>
      <c r="C25" s="218"/>
      <c r="D25" s="50" t="s">
        <v>88</v>
      </c>
      <c r="E25" s="141" t="e">
        <f>+#REF!</f>
        <v>#REF!</v>
      </c>
      <c r="F25" s="145">
        <v>13000000</v>
      </c>
      <c r="H25" s="86"/>
      <c r="I25" s="15" t="s">
        <v>2330</v>
      </c>
      <c r="J25" s="166"/>
      <c r="L25" s="27"/>
      <c r="M25" s="213" t="s">
        <v>854</v>
      </c>
      <c r="P25" s="266" t="e">
        <f>P23-P24</f>
        <v>#REF!</v>
      </c>
      <c r="Q25" s="266" t="e">
        <f>+#REF!+#REF!+#REF!</f>
        <v>#REF!</v>
      </c>
      <c r="R25" s="429" t="e">
        <f>+#REF!</f>
        <v>#REF!</v>
      </c>
      <c r="S25" s="429" t="e">
        <f>+#REF!</f>
        <v>#REF!</v>
      </c>
      <c r="T25" s="268"/>
      <c r="U25" s="89" t="e">
        <f>+Q25-P23</f>
        <v>#REF!</v>
      </c>
    </row>
    <row r="26" spans="1:21" ht="15">
      <c r="A26" s="24" t="s">
        <v>25</v>
      </c>
      <c r="B26" s="49"/>
      <c r="C26" s="218"/>
      <c r="D26" s="50" t="s">
        <v>71</v>
      </c>
      <c r="E26" s="141" t="e">
        <f>+#REF!+#REF!</f>
        <v>#REF!</v>
      </c>
      <c r="F26" s="145">
        <v>122565480.67999999</v>
      </c>
      <c r="H26" s="86" t="s">
        <v>7</v>
      </c>
      <c r="I26" s="43" t="s">
        <v>734</v>
      </c>
      <c r="J26" s="167"/>
      <c r="K26" s="31" t="e" cm="1">
        <f t="array" ref="K26:L26">#REF!-#REF!-S25:T25-J60</f>
        <v>#REF!</v>
      </c>
      <c r="L26" s="27" t="e">
        <v>#REF!</v>
      </c>
      <c r="M26" s="77" t="s">
        <v>841</v>
      </c>
      <c r="P26" s="271"/>
      <c r="Q26" s="271"/>
      <c r="R26" s="268"/>
      <c r="S26" s="268"/>
      <c r="T26" s="268"/>
    </row>
    <row r="27" spans="1:21" ht="15">
      <c r="A27" s="24" t="s">
        <v>26</v>
      </c>
      <c r="B27" s="49"/>
      <c r="C27" s="218"/>
      <c r="D27" s="50" t="s">
        <v>72</v>
      </c>
      <c r="E27" s="141" t="e">
        <f>+#REF!+#REF!+#REF!</f>
        <v>#REF!</v>
      </c>
      <c r="F27" s="145">
        <v>504188403.66000003</v>
      </c>
      <c r="H27" s="86"/>
      <c r="I27" s="43" t="s">
        <v>1041</v>
      </c>
      <c r="J27" s="168"/>
      <c r="K27" s="31" t="e">
        <f>+#REF!-J48</f>
        <v>#REF!</v>
      </c>
      <c r="L27" s="104"/>
      <c r="M27" s="213" t="s">
        <v>842</v>
      </c>
      <c r="P27" s="391" t="s">
        <v>849</v>
      </c>
      <c r="Q27" s="391"/>
      <c r="R27" s="391"/>
      <c r="S27" s="268"/>
      <c r="T27" s="268"/>
    </row>
    <row r="28" spans="1:21" ht="15">
      <c r="A28" s="24" t="s">
        <v>53</v>
      </c>
      <c r="B28" s="49"/>
      <c r="C28" s="218"/>
      <c r="D28" s="50" t="s">
        <v>73</v>
      </c>
      <c r="E28" s="141" t="e">
        <f>+#REF!</f>
        <v>#REF!</v>
      </c>
      <c r="F28" s="145">
        <v>11876704.470000001</v>
      </c>
      <c r="G28" s="210"/>
      <c r="H28" s="105"/>
      <c r="I28" s="15" t="s">
        <v>2331</v>
      </c>
      <c r="J28" s="168">
        <v>0</v>
      </c>
      <c r="K28" s="20" t="e">
        <f>-#REF!</f>
        <v>#REF!</v>
      </c>
      <c r="L28" s="104"/>
      <c r="M28" s="213" t="s">
        <v>843</v>
      </c>
      <c r="P28" s="266" t="e">
        <f>#REF!</f>
        <v>#REF!</v>
      </c>
      <c r="Q28" s="267" t="s">
        <v>850</v>
      </c>
      <c r="R28" s="267"/>
      <c r="S28" s="391"/>
      <c r="T28" s="391"/>
    </row>
    <row r="29" spans="1:21" ht="15">
      <c r="A29" s="24" t="s">
        <v>54</v>
      </c>
      <c r="B29" s="49"/>
      <c r="C29" s="218"/>
      <c r="D29" s="50" t="s">
        <v>74</v>
      </c>
      <c r="E29" s="141" t="e">
        <f>VLOOKUP(A29,#REF!,6,0)</f>
        <v>#REF!</v>
      </c>
      <c r="F29" s="145">
        <v>0</v>
      </c>
      <c r="H29" s="105"/>
      <c r="I29" s="15" t="s">
        <v>2327</v>
      </c>
      <c r="J29" s="169"/>
      <c r="K29" s="31" t="e">
        <f>+#REF!-'EFE 12-24 MMC'!J49+'EFE 12-24 MMC'!K49</f>
        <v>#REF!</v>
      </c>
      <c r="L29" s="104"/>
      <c r="M29" s="213" t="s">
        <v>843</v>
      </c>
      <c r="P29" s="266" t="e">
        <f>#REF!</f>
        <v>#REF!</v>
      </c>
      <c r="Q29" s="267" t="s">
        <v>852</v>
      </c>
      <c r="R29" s="267"/>
      <c r="S29" s="268"/>
      <c r="T29" s="268"/>
    </row>
    <row r="30" spans="1:21" ht="15" customHeight="1">
      <c r="A30" s="24" t="s">
        <v>55</v>
      </c>
      <c r="B30" s="49"/>
      <c r="C30" s="218"/>
      <c r="D30" s="50" t="s">
        <v>75</v>
      </c>
      <c r="E30" s="141" t="e">
        <f>VLOOKUP(A30,#REF!,6,0)</f>
        <v>#REF!</v>
      </c>
      <c r="F30" s="145">
        <v>0</v>
      </c>
      <c r="H30" s="105"/>
      <c r="I30" s="43" t="s">
        <v>35</v>
      </c>
      <c r="J30" s="170">
        <v>0</v>
      </c>
      <c r="K30" s="31" t="e">
        <f>+#REF!</f>
        <v>#REF!</v>
      </c>
      <c r="L30" s="27"/>
      <c r="M30" s="213" t="s">
        <v>843</v>
      </c>
      <c r="P30" s="269" t="e">
        <f>#REF!</f>
        <v>#REF!</v>
      </c>
      <c r="Q30" s="267" t="s">
        <v>851</v>
      </c>
      <c r="R30" s="268"/>
      <c r="S30" s="268"/>
      <c r="T30" s="268"/>
    </row>
    <row r="31" spans="1:21" ht="15">
      <c r="A31" s="24" t="s">
        <v>56</v>
      </c>
      <c r="B31" s="49"/>
      <c r="C31" s="218"/>
      <c r="D31" s="50" t="s">
        <v>76</v>
      </c>
      <c r="E31" s="141" t="e">
        <f>VLOOKUP(A31,#REF!,6,0)</f>
        <v>#REF!</v>
      </c>
      <c r="F31" s="145">
        <v>0</v>
      </c>
      <c r="H31" s="105"/>
      <c r="I31" s="15" t="s">
        <v>782</v>
      </c>
      <c r="J31" s="171"/>
      <c r="K31" s="392" t="e">
        <f>+#REF!+'AJUSTE PROV'!K171</f>
        <v>#REF!</v>
      </c>
      <c r="L31" s="393" t="e">
        <f>+#REF!</f>
        <v>#REF!</v>
      </c>
      <c r="M31" s="213" t="s">
        <v>843</v>
      </c>
      <c r="P31" s="270" t="e">
        <f>P28+P29-P30</f>
        <v>#REF!</v>
      </c>
      <c r="Q31" s="271" t="s">
        <v>853</v>
      </c>
      <c r="R31" s="268"/>
      <c r="S31" s="268"/>
      <c r="T31" s="268"/>
    </row>
    <row r="32" spans="1:21" ht="15">
      <c r="A32" s="24" t="s">
        <v>57</v>
      </c>
      <c r="B32" s="49"/>
      <c r="C32" s="218"/>
      <c r="D32" s="50" t="s">
        <v>89</v>
      </c>
      <c r="E32" s="141" t="e">
        <f>VLOOKUP(A32,#REF!,6,0)</f>
        <v>#REF!</v>
      </c>
      <c r="F32" s="145">
        <v>0</v>
      </c>
      <c r="G32" s="209" t="e">
        <f>+G33-G34</f>
        <v>#REF!</v>
      </c>
      <c r="H32" s="23"/>
      <c r="I32" s="15" t="s">
        <v>78</v>
      </c>
      <c r="J32" s="31"/>
      <c r="K32" s="392" t="e">
        <f>+#REF!-'AJUSTE PROV'!K170</f>
        <v>#REF!</v>
      </c>
      <c r="L32" s="393" t="e">
        <f>+#REF!</f>
        <v>#REF!</v>
      </c>
      <c r="M32" s="213" t="s">
        <v>842</v>
      </c>
      <c r="P32" s="271"/>
      <c r="Q32" s="271"/>
      <c r="R32" s="268"/>
      <c r="S32" s="268"/>
      <c r="T32" s="268"/>
    </row>
    <row r="33" spans="1:20" ht="15">
      <c r="A33" s="24" t="s">
        <v>58</v>
      </c>
      <c r="B33" s="49"/>
      <c r="C33" s="218"/>
      <c r="D33" s="50" t="s">
        <v>42</v>
      </c>
      <c r="E33" s="141" t="e">
        <f>VLOOKUP(A33,#REF!,6,0)</f>
        <v>#REF!</v>
      </c>
      <c r="F33" s="145">
        <v>0</v>
      </c>
      <c r="G33" s="209">
        <f>+'[1]EA 06-23 (DIC 22)'!J45</f>
        <v>3003029104.0699992</v>
      </c>
      <c r="H33" s="23"/>
      <c r="I33" s="44" t="s">
        <v>1063</v>
      </c>
      <c r="J33" s="31"/>
      <c r="K33" s="31" t="e">
        <f>#REF!</f>
        <v>#REF!</v>
      </c>
      <c r="L33" s="27"/>
      <c r="M33" s="213" t="s">
        <v>843</v>
      </c>
      <c r="P33" s="271"/>
      <c r="Q33" s="271"/>
      <c r="R33" s="268"/>
      <c r="S33" s="268"/>
      <c r="T33" s="268"/>
    </row>
    <row r="34" spans="1:20" ht="15">
      <c r="A34" s="24" t="s">
        <v>59</v>
      </c>
      <c r="B34" s="49"/>
      <c r="C34" s="218"/>
      <c r="D34" s="50" t="s">
        <v>77</v>
      </c>
      <c r="E34" s="354" t="e">
        <f>+#REF!</f>
        <v>#REF!</v>
      </c>
      <c r="F34" s="145">
        <v>72094826.49000001</v>
      </c>
      <c r="G34" s="325" t="e">
        <f>+E20+E21+E22+E23+E24+E25+E26+E27+E28+E29+E30+E31+E32+E33+E34</f>
        <v>#REF!</v>
      </c>
      <c r="H34" s="23"/>
      <c r="I34" s="44" t="s">
        <v>40</v>
      </c>
      <c r="J34" s="89"/>
      <c r="K34" s="31" t="e">
        <f>#REF!</f>
        <v>#REF!</v>
      </c>
      <c r="L34" s="27"/>
      <c r="M34" s="213" t="s">
        <v>843</v>
      </c>
      <c r="P34" s="271"/>
      <c r="Q34" s="271"/>
      <c r="R34" s="268"/>
      <c r="S34" s="268"/>
      <c r="T34" s="268"/>
    </row>
    <row r="35" spans="1:20" ht="15">
      <c r="A35" s="24" t="s">
        <v>61</v>
      </c>
      <c r="B35" s="49"/>
      <c r="C35" s="218"/>
      <c r="D35" s="50" t="s">
        <v>90</v>
      </c>
      <c r="E35" s="141" t="e">
        <f>K38</f>
        <v>#REF!</v>
      </c>
      <c r="F35" s="145">
        <v>100235582.08000073</v>
      </c>
      <c r="G35" s="325"/>
      <c r="H35" s="23"/>
      <c r="I35" s="15" t="s">
        <v>1111</v>
      </c>
      <c r="J35" s="89"/>
      <c r="K35" s="31" t="e">
        <f>+#REF!+#REF!</f>
        <v>#REF!</v>
      </c>
      <c r="L35" s="27"/>
      <c r="P35" s="271"/>
      <c r="Q35" s="271"/>
      <c r="R35" s="268"/>
      <c r="S35" s="268"/>
      <c r="T35" s="268"/>
    </row>
    <row r="36" spans="1:20" ht="15">
      <c r="B36" s="484" t="s">
        <v>91</v>
      </c>
      <c r="C36" s="485"/>
      <c r="D36" s="485"/>
      <c r="E36" s="143" t="e">
        <f>E8-E19</f>
        <v>#REF!</v>
      </c>
      <c r="F36" s="144">
        <f>+F8-F19</f>
        <v>2688483698.5899982</v>
      </c>
      <c r="H36" s="23"/>
      <c r="I36" s="15" t="s">
        <v>1112</v>
      </c>
      <c r="J36" s="89"/>
      <c r="K36" s="31" t="e">
        <f>+#REF!+#REF!</f>
        <v>#REF!</v>
      </c>
      <c r="L36" s="27"/>
      <c r="S36" s="268"/>
      <c r="T36" s="268"/>
    </row>
    <row r="37" spans="1:20" ht="15" customHeight="1" thickBot="1">
      <c r="B37" s="56"/>
      <c r="C37" s="51"/>
      <c r="D37" s="51"/>
      <c r="E37" s="141"/>
      <c r="F37" s="142"/>
      <c r="H37" s="105"/>
      <c r="I37" s="15" t="s">
        <v>1110</v>
      </c>
      <c r="J37" s="161"/>
      <c r="K37" s="161" t="e">
        <f>+#REF!+#REF!+#REF!+#REF!</f>
        <v>#REF!</v>
      </c>
      <c r="L37" s="27"/>
      <c r="M37" s="213" t="s">
        <v>843</v>
      </c>
    </row>
    <row r="38" spans="1:20" ht="15">
      <c r="B38" s="482" t="s">
        <v>92</v>
      </c>
      <c r="C38" s="483"/>
      <c r="D38" s="483"/>
      <c r="E38" s="141"/>
      <c r="F38" s="142"/>
      <c r="H38" s="106"/>
      <c r="I38" s="28"/>
      <c r="J38" s="121"/>
      <c r="K38" s="121" t="e">
        <f>SUM(K21:K37)</f>
        <v>#REF!</v>
      </c>
      <c r="L38" s="107"/>
    </row>
    <row r="39" spans="1:20" ht="15" customHeight="1">
      <c r="B39" s="49"/>
      <c r="C39" s="483" t="s">
        <v>83</v>
      </c>
      <c r="D39" s="483"/>
      <c r="E39" s="146" t="e">
        <f>SUM(E40:E42)</f>
        <v>#REF!</v>
      </c>
      <c r="F39" s="147">
        <f>SUM(F40:F42)</f>
        <v>8350923.3699999992</v>
      </c>
      <c r="I39" s="25"/>
      <c r="J39" s="122"/>
      <c r="K39" s="122"/>
    </row>
    <row r="40" spans="1:20" ht="15" customHeight="1">
      <c r="A40" s="24" t="s">
        <v>5</v>
      </c>
      <c r="B40" s="49"/>
      <c r="C40" s="50"/>
      <c r="D40" s="50" t="s">
        <v>37</v>
      </c>
      <c r="E40" s="141"/>
      <c r="F40" s="145">
        <v>0</v>
      </c>
      <c r="H40" s="96"/>
      <c r="I40" s="29" t="s">
        <v>1071</v>
      </c>
      <c r="J40" s="22" t="s">
        <v>730</v>
      </c>
      <c r="K40" s="22" t="s">
        <v>86</v>
      </c>
      <c r="L40" s="101"/>
    </row>
    <row r="41" spans="1:20" ht="14.25">
      <c r="A41" s="24" t="s">
        <v>6</v>
      </c>
      <c r="B41" s="49"/>
      <c r="C41" s="50"/>
      <c r="D41" s="50" t="s">
        <v>38</v>
      </c>
      <c r="E41" s="141"/>
      <c r="F41" s="145">
        <v>7525510.1500000004</v>
      </c>
      <c r="H41" s="23"/>
      <c r="I41" s="25" t="s">
        <v>36</v>
      </c>
      <c r="J41" s="124" t="e">
        <f>+#REF!</f>
        <v>#REF!</v>
      </c>
      <c r="K41" s="311" t="e">
        <f>+#REF!</f>
        <v>#REF!</v>
      </c>
      <c r="L41" s="27"/>
      <c r="M41" s="213" t="s">
        <v>843</v>
      </c>
      <c r="N41" s="77"/>
    </row>
    <row r="42" spans="1:20" ht="14.25">
      <c r="B42" s="49"/>
      <c r="C42" s="50"/>
      <c r="D42" s="50" t="s">
        <v>93</v>
      </c>
      <c r="E42" s="141" t="e">
        <f>+J75</f>
        <v>#REF!</v>
      </c>
      <c r="F42" s="145">
        <v>825413.21999999881</v>
      </c>
      <c r="H42" s="106"/>
      <c r="I42" s="28"/>
      <c r="J42" s="125"/>
      <c r="K42" s="125"/>
      <c r="L42" s="107"/>
    </row>
    <row r="43" spans="1:20" ht="15">
      <c r="B43" s="49"/>
      <c r="C43" s="483" t="s">
        <v>86</v>
      </c>
      <c r="D43" s="483"/>
      <c r="E43" s="146" t="e">
        <f>SUM(E44:E46)</f>
        <v>#REF!</v>
      </c>
      <c r="F43" s="147">
        <f>SUM(F44:F46)</f>
        <v>2117556663.3100002</v>
      </c>
      <c r="J43" s="120"/>
      <c r="K43" s="120"/>
      <c r="M43" s="77"/>
      <c r="O43" s="215"/>
    </row>
    <row r="44" spans="1:20" ht="15" customHeight="1">
      <c r="A44" s="24" t="s">
        <v>5</v>
      </c>
      <c r="B44" s="49"/>
      <c r="C44" s="50"/>
      <c r="D44" s="50" t="s">
        <v>37</v>
      </c>
      <c r="E44" s="141" t="e">
        <f>+#REF!-#REF!</f>
        <v>#REF!</v>
      </c>
      <c r="F44" s="145">
        <v>1756499476.1800001</v>
      </c>
      <c r="J44" s="120"/>
      <c r="K44" s="120"/>
      <c r="M44" s="216"/>
      <c r="O44" s="215"/>
    </row>
    <row r="45" spans="1:20" ht="15">
      <c r="A45" s="24" t="s">
        <v>6</v>
      </c>
      <c r="B45" s="49"/>
      <c r="C45" s="218"/>
      <c r="D45" s="50" t="s">
        <v>38</v>
      </c>
      <c r="E45" s="141" t="e">
        <f>+#REF!-#REF!-#REF!</f>
        <v>#REF!</v>
      </c>
      <c r="F45" s="145">
        <v>311421444.67999995</v>
      </c>
      <c r="G45" s="209" t="e">
        <f>+E44-K54</f>
        <v>#REF!</v>
      </c>
      <c r="H45" s="78"/>
      <c r="I45" s="32" t="s">
        <v>37</v>
      </c>
      <c r="J45" s="123" t="s">
        <v>730</v>
      </c>
      <c r="K45" s="123" t="s">
        <v>86</v>
      </c>
      <c r="L45" s="101"/>
      <c r="M45" s="77"/>
      <c r="P45" s="217"/>
      <c r="Q45" s="216"/>
    </row>
    <row r="46" spans="1:20" ht="14.25">
      <c r="A46" s="24"/>
      <c r="B46" s="49"/>
      <c r="C46" s="50"/>
      <c r="D46" s="50" t="s">
        <v>94</v>
      </c>
      <c r="E46" s="141" t="e">
        <f>+K78+K41</f>
        <v>#REF!</v>
      </c>
      <c r="F46" s="145">
        <v>49635742.449999996</v>
      </c>
      <c r="I46" s="15" t="s">
        <v>37</v>
      </c>
      <c r="J46" s="120"/>
      <c r="K46" s="220" t="e">
        <f>+#REF!</f>
        <v>#REF!</v>
      </c>
      <c r="L46" s="27"/>
      <c r="M46" s="213" t="s">
        <v>843</v>
      </c>
    </row>
    <row r="47" spans="1:20" ht="15">
      <c r="B47" s="484" t="s">
        <v>95</v>
      </c>
      <c r="C47" s="485"/>
      <c r="D47" s="485"/>
      <c r="E47" s="146" t="e">
        <f>E39-E43</f>
        <v>#REF!</v>
      </c>
      <c r="F47" s="147">
        <f>+F39-F43</f>
        <v>-2109205739.9400003</v>
      </c>
      <c r="H47" s="322"/>
      <c r="I47" s="15" t="s">
        <v>736</v>
      </c>
      <c r="J47" s="120">
        <v>0</v>
      </c>
      <c r="K47" s="120">
        <v>0</v>
      </c>
      <c r="L47" s="27"/>
    </row>
    <row r="48" spans="1:20" ht="15" customHeight="1">
      <c r="B48" s="52"/>
      <c r="C48" s="51"/>
      <c r="D48" s="51"/>
      <c r="E48" s="141"/>
      <c r="F48" s="142"/>
      <c r="I48" s="15" t="s">
        <v>79</v>
      </c>
      <c r="J48" s="120" t="e">
        <f>+#REF!</f>
        <v>#REF!</v>
      </c>
      <c r="K48" s="120"/>
      <c r="L48" s="27"/>
    </row>
    <row r="49" spans="1:13" ht="15">
      <c r="B49" s="482" t="s">
        <v>96</v>
      </c>
      <c r="C49" s="483"/>
      <c r="D49" s="483"/>
      <c r="E49" s="143" t="e">
        <f>SUM(E50:E54)</f>
        <v>#REF!</v>
      </c>
      <c r="F49" s="144">
        <f>SUM(F50:F54)</f>
        <v>0</v>
      </c>
      <c r="I49" s="15" t="s">
        <v>44</v>
      </c>
      <c r="J49" s="120" t="e">
        <f>+#REF!+#REF!</f>
        <v>#REF!</v>
      </c>
      <c r="K49" s="126" t="e">
        <f>+#REF!</f>
        <v>#REF!</v>
      </c>
      <c r="L49" s="27"/>
    </row>
    <row r="50" spans="1:13" ht="15" customHeight="1">
      <c r="B50" s="49"/>
      <c r="C50" s="483" t="s">
        <v>83</v>
      </c>
      <c r="D50" s="483"/>
      <c r="E50" s="141"/>
      <c r="F50" s="144"/>
      <c r="I50" s="15" t="s">
        <v>808</v>
      </c>
      <c r="J50" s="120">
        <f>+K62</f>
        <v>0</v>
      </c>
      <c r="K50" s="120">
        <v>0</v>
      </c>
      <c r="L50" s="109"/>
    </row>
    <row r="51" spans="1:13" ht="15.75" customHeight="1">
      <c r="B51" s="49"/>
      <c r="C51" s="50"/>
      <c r="D51" s="50" t="s">
        <v>97</v>
      </c>
      <c r="E51" s="141" t="e">
        <f>E52+E53+E54</f>
        <v>#REF!</v>
      </c>
      <c r="F51" s="142">
        <f>F52+F53+F54</f>
        <v>0</v>
      </c>
      <c r="H51" s="322"/>
      <c r="I51" s="15" t="s">
        <v>32</v>
      </c>
      <c r="J51" s="120">
        <v>0</v>
      </c>
      <c r="K51" s="120">
        <v>0</v>
      </c>
      <c r="L51" s="27"/>
    </row>
    <row r="52" spans="1:13" ht="15.75" thickBot="1">
      <c r="A52" s="24" t="s">
        <v>105</v>
      </c>
      <c r="B52" s="49"/>
      <c r="C52" s="218"/>
      <c r="D52" s="50" t="s">
        <v>98</v>
      </c>
      <c r="E52" s="141" t="e">
        <f>#REF!-#REF!</f>
        <v>#REF!</v>
      </c>
      <c r="F52" s="142">
        <v>0</v>
      </c>
      <c r="I52" s="15" t="s">
        <v>783</v>
      </c>
      <c r="J52" s="127">
        <v>0</v>
      </c>
      <c r="K52" s="127"/>
      <c r="L52" s="27"/>
    </row>
    <row r="53" spans="1:13" ht="15">
      <c r="B53" s="49"/>
      <c r="C53" s="218"/>
      <c r="D53" s="50" t="s">
        <v>99</v>
      </c>
      <c r="E53" s="141">
        <v>0</v>
      </c>
      <c r="F53" s="142">
        <v>0</v>
      </c>
      <c r="I53" s="15" t="s">
        <v>128</v>
      </c>
      <c r="J53" s="128" t="e">
        <f>SUM(J46:J52)</f>
        <v>#REF!</v>
      </c>
      <c r="K53" s="128" t="e">
        <f>SUM(K46:K52)</f>
        <v>#REF!</v>
      </c>
      <c r="L53" s="27"/>
    </row>
    <row r="54" spans="1:13" ht="15">
      <c r="A54" s="24"/>
      <c r="B54" s="49"/>
      <c r="C54" s="218"/>
      <c r="D54" s="50" t="s">
        <v>740</v>
      </c>
      <c r="E54" s="141">
        <v>0</v>
      </c>
      <c r="F54" s="142">
        <v>0</v>
      </c>
      <c r="H54" s="28"/>
      <c r="I54" s="28" t="s">
        <v>737</v>
      </c>
      <c r="J54" s="125"/>
      <c r="K54" s="129" t="e">
        <f>+J53-K53</f>
        <v>#REF!</v>
      </c>
      <c r="L54" s="107"/>
      <c r="M54" s="77">
        <f>+K61+K47-J47</f>
        <v>0</v>
      </c>
    </row>
    <row r="55" spans="1:13" ht="15">
      <c r="B55" s="49"/>
      <c r="C55" s="483" t="s">
        <v>86</v>
      </c>
      <c r="D55" s="483"/>
      <c r="E55" s="143" t="e">
        <f>SUM(E56:E59)</f>
        <v>#REF!</v>
      </c>
      <c r="F55" s="144">
        <f>SUM(F56:F59)</f>
        <v>249989836.23000002</v>
      </c>
      <c r="H55" s="110"/>
      <c r="I55" s="78"/>
      <c r="J55" s="79" t="s">
        <v>754</v>
      </c>
      <c r="K55" s="80" t="e">
        <f>-#REF!</f>
        <v>#REF!</v>
      </c>
      <c r="L55" s="78"/>
    </row>
    <row r="56" spans="1:13" ht="15" customHeight="1">
      <c r="B56" s="49"/>
      <c r="C56" s="50"/>
      <c r="D56" s="50" t="s">
        <v>100</v>
      </c>
      <c r="E56" s="141">
        <v>0</v>
      </c>
      <c r="F56" s="145">
        <v>0</v>
      </c>
      <c r="J56" s="81" t="s">
        <v>705</v>
      </c>
      <c r="K56" s="82" t="e">
        <f>K54+K55</f>
        <v>#REF!</v>
      </c>
    </row>
    <row r="57" spans="1:13" ht="15">
      <c r="A57" s="24" t="s">
        <v>105</v>
      </c>
      <c r="B57" s="49"/>
      <c r="C57" s="218"/>
      <c r="D57" s="50" t="s">
        <v>98</v>
      </c>
      <c r="E57" s="141" t="e">
        <f>#REF!-#REF!</f>
        <v>#REF!</v>
      </c>
      <c r="F57" s="145">
        <v>55074634.01000002</v>
      </c>
      <c r="J57" s="31"/>
      <c r="K57" s="33"/>
    </row>
    <row r="58" spans="1:13" ht="15">
      <c r="B58" s="49"/>
      <c r="C58" s="218"/>
      <c r="D58" s="50" t="s">
        <v>99</v>
      </c>
      <c r="E58" s="141">
        <v>0</v>
      </c>
      <c r="F58" s="145">
        <v>0</v>
      </c>
      <c r="H58" s="78"/>
      <c r="I58" s="34" t="s">
        <v>38</v>
      </c>
      <c r="J58" s="22" t="s">
        <v>730</v>
      </c>
      <c r="K58" s="22" t="s">
        <v>86</v>
      </c>
      <c r="L58" s="101"/>
      <c r="M58" s="77"/>
    </row>
    <row r="59" spans="1:13" ht="15">
      <c r="A59" s="24" t="s">
        <v>27</v>
      </c>
      <c r="B59" s="49"/>
      <c r="C59" s="218"/>
      <c r="D59" s="50" t="s">
        <v>101</v>
      </c>
      <c r="E59" s="354" t="e">
        <f>VLOOKUP(A59,#REF!,6,0)</f>
        <v>#REF!</v>
      </c>
      <c r="F59" s="145">
        <v>194915202.22</v>
      </c>
      <c r="G59" s="323"/>
      <c r="I59" s="15" t="s">
        <v>38</v>
      </c>
      <c r="J59" s="120"/>
      <c r="K59" s="221" t="e">
        <f>+#REF!</f>
        <v>#REF!</v>
      </c>
      <c r="L59" s="27"/>
      <c r="M59" s="213" t="s">
        <v>843</v>
      </c>
    </row>
    <row r="60" spans="1:13" ht="15">
      <c r="B60" s="484" t="s">
        <v>689</v>
      </c>
      <c r="C60" s="485"/>
      <c r="D60" s="485"/>
      <c r="E60" s="143" t="e">
        <f>+E49-E55</f>
        <v>#REF!</v>
      </c>
      <c r="F60" s="144">
        <f>+F49-F55</f>
        <v>-249989836.23000002</v>
      </c>
      <c r="I60" s="15" t="s">
        <v>738</v>
      </c>
      <c r="J60" s="120" t="e">
        <f>+#REF!</f>
        <v>#REF!</v>
      </c>
      <c r="K60" s="120"/>
      <c r="L60" s="27"/>
    </row>
    <row r="61" spans="1:13" ht="15" customHeight="1">
      <c r="B61" s="52"/>
      <c r="C61" s="51"/>
      <c r="D61" s="51"/>
      <c r="E61" s="141"/>
      <c r="F61" s="142"/>
      <c r="I61" s="15" t="s">
        <v>739</v>
      </c>
      <c r="J61" s="120" t="e">
        <f>+#REF!+#REF!</f>
        <v>#REF!</v>
      </c>
      <c r="K61" s="120"/>
      <c r="L61" s="27"/>
    </row>
    <row r="62" spans="1:13" ht="15">
      <c r="B62" s="486" t="s">
        <v>102</v>
      </c>
      <c r="C62" s="487"/>
      <c r="D62" s="487"/>
      <c r="E62" s="146" t="e">
        <f>E36+E47+E60</f>
        <v>#REF!</v>
      </c>
      <c r="F62" s="147">
        <f>+F36+F47+F60</f>
        <v>329288122.41999793</v>
      </c>
      <c r="G62" s="210"/>
      <c r="I62" s="15" t="s">
        <v>1109</v>
      </c>
      <c r="J62" s="120"/>
      <c r="K62" s="120"/>
      <c r="L62" s="27"/>
    </row>
    <row r="63" spans="1:13" ht="15" customHeight="1">
      <c r="B63" s="52"/>
      <c r="C63" s="51"/>
      <c r="D63" s="51"/>
      <c r="E63" s="141"/>
      <c r="F63" s="142"/>
      <c r="G63" s="326"/>
      <c r="I63" s="15" t="s">
        <v>809</v>
      </c>
      <c r="J63" s="117" t="e">
        <f>+#REF!</f>
        <v>#REF!</v>
      </c>
      <c r="K63" s="117"/>
      <c r="L63" s="27"/>
    </row>
    <row r="64" spans="1:13" ht="14.25">
      <c r="A64" s="18" t="s">
        <v>0</v>
      </c>
      <c r="B64" s="484" t="s">
        <v>103</v>
      </c>
      <c r="C64" s="485"/>
      <c r="D64" s="485"/>
      <c r="E64" s="141" t="e">
        <f>VLOOKUP(A64,#REF!,3,0)</f>
        <v>#REF!</v>
      </c>
      <c r="F64" s="145">
        <v>1083028003.3</v>
      </c>
      <c r="H64" s="322"/>
      <c r="I64" s="15" t="s">
        <v>756</v>
      </c>
      <c r="J64" s="120"/>
      <c r="K64" s="120" t="e">
        <f>+#REF!</f>
        <v>#REF!</v>
      </c>
      <c r="L64" s="27"/>
    </row>
    <row r="65" spans="1:14" ht="14.25" customHeight="1">
      <c r="A65" s="18" t="s">
        <v>0</v>
      </c>
      <c r="B65" s="486" t="s">
        <v>104</v>
      </c>
      <c r="C65" s="487"/>
      <c r="D65" s="487"/>
      <c r="E65" s="141" t="e">
        <f>VLOOKUP(A65,#REF!,6,0)</f>
        <v>#REF!</v>
      </c>
      <c r="F65" s="145">
        <v>1412316125.72</v>
      </c>
      <c r="I65" s="15" t="s">
        <v>75</v>
      </c>
      <c r="J65" s="117" t="e">
        <f>+#REF!</f>
        <v>#REF!</v>
      </c>
      <c r="K65" s="117"/>
      <c r="L65" s="27"/>
    </row>
    <row r="66" spans="1:14" ht="14.25" customHeight="1" thickBot="1">
      <c r="B66" s="488"/>
      <c r="C66" s="489"/>
      <c r="D66" s="489"/>
      <c r="E66" s="489"/>
      <c r="F66" s="490"/>
      <c r="I66" s="83" t="s">
        <v>757</v>
      </c>
      <c r="J66" s="117">
        <v>0</v>
      </c>
      <c r="K66" s="117"/>
      <c r="L66" s="27"/>
      <c r="M66" s="77"/>
    </row>
    <row r="67" spans="1:14">
      <c r="B67" s="17" t="s">
        <v>760</v>
      </c>
      <c r="E67" s="15"/>
      <c r="I67" s="15" t="s">
        <v>1108</v>
      </c>
      <c r="J67" s="389" t="e">
        <f>+#REF!-#REF!</f>
        <v>#REF!</v>
      </c>
      <c r="K67" s="389"/>
      <c r="L67" s="27"/>
    </row>
    <row r="68" spans="1:14" ht="12" thickBot="1">
      <c r="D68" s="15" t="s">
        <v>122</v>
      </c>
      <c r="E68" s="10" t="e">
        <f>E65-E64</f>
        <v>#REF!</v>
      </c>
      <c r="F68" s="89">
        <f>F65-F64</f>
        <v>329288122.42000008</v>
      </c>
      <c r="I68" s="15" t="s">
        <v>758</v>
      </c>
      <c r="J68" s="127"/>
      <c r="K68" s="127" t="e">
        <f>+#REF!</f>
        <v>#REF!</v>
      </c>
      <c r="L68" s="27"/>
    </row>
    <row r="69" spans="1:14" ht="12" thickBot="1">
      <c r="D69" s="7" t="s">
        <v>123</v>
      </c>
      <c r="E69" s="8" t="e">
        <f>E62-E68</f>
        <v>#REF!</v>
      </c>
      <c r="F69" s="89">
        <f>F62-F68</f>
        <v>-2.1457672119140625E-6</v>
      </c>
      <c r="I69" s="15" t="s">
        <v>128</v>
      </c>
      <c r="J69" s="128" t="e">
        <f>SUM(J59:J68)</f>
        <v>#REF!</v>
      </c>
      <c r="K69" s="128" t="e">
        <f>SUM(K59:K68)</f>
        <v>#REF!</v>
      </c>
      <c r="L69" s="27"/>
    </row>
    <row r="70" spans="1:14">
      <c r="E70" s="116"/>
      <c r="F70" s="117"/>
      <c r="H70" s="28"/>
      <c r="I70" s="28" t="s">
        <v>737</v>
      </c>
      <c r="J70" s="125"/>
      <c r="K70" s="125" t="e">
        <f>+K69-J69</f>
        <v>#REF!</v>
      </c>
      <c r="L70" s="107"/>
      <c r="M70" s="230"/>
    </row>
    <row r="71" spans="1:14">
      <c r="E71" s="116"/>
      <c r="F71" s="117"/>
      <c r="J71" s="130" t="s">
        <v>754</v>
      </c>
      <c r="K71" s="131" t="e">
        <f>+#REF!</f>
        <v>#REF!</v>
      </c>
    </row>
    <row r="72" spans="1:14">
      <c r="D72" s="19"/>
      <c r="E72" s="118"/>
      <c r="F72" s="119"/>
      <c r="J72" s="132" t="s">
        <v>705</v>
      </c>
      <c r="K72" s="390" t="e">
        <f>K70-K71</f>
        <v>#REF!</v>
      </c>
      <c r="L72" s="15" t="s">
        <v>844</v>
      </c>
    </row>
    <row r="73" spans="1:14">
      <c r="D73" s="46" t="s">
        <v>744</v>
      </c>
      <c r="E73" s="302"/>
      <c r="F73" s="119"/>
      <c r="J73" s="15"/>
      <c r="K73" s="15"/>
    </row>
    <row r="74" spans="1:14" ht="12.75">
      <c r="D74" s="46" t="s">
        <v>744</v>
      </c>
      <c r="E74" s="302"/>
      <c r="F74" s="119"/>
      <c r="H74" s="78"/>
      <c r="I74" s="35" t="s">
        <v>94</v>
      </c>
      <c r="J74" s="22" t="s">
        <v>730</v>
      </c>
      <c r="K74" s="22" t="s">
        <v>86</v>
      </c>
      <c r="L74" s="101"/>
    </row>
    <row r="75" spans="1:14">
      <c r="D75" s="19"/>
      <c r="E75" s="208"/>
      <c r="F75" s="19"/>
      <c r="I75" s="15" t="s">
        <v>39</v>
      </c>
      <c r="J75" s="120" t="e">
        <f>+#REF!</f>
        <v>#REF!</v>
      </c>
      <c r="K75" s="219" t="e">
        <f>+#REF!+#REF!</f>
        <v>#REF!</v>
      </c>
      <c r="L75" s="27"/>
      <c r="M75" s="213" t="s">
        <v>843</v>
      </c>
    </row>
    <row r="76" spans="1:14" ht="12" customHeight="1">
      <c r="I76" s="15" t="s">
        <v>41</v>
      </c>
      <c r="J76" s="120">
        <v>0</v>
      </c>
      <c r="K76" s="219" t="e">
        <f>+#REF!</f>
        <v>#REF!</v>
      </c>
      <c r="L76" s="27"/>
      <c r="M76" s="213" t="s">
        <v>843</v>
      </c>
    </row>
    <row r="77" spans="1:14" ht="12">
      <c r="E77" s="13"/>
      <c r="I77" s="15" t="s">
        <v>789</v>
      </c>
      <c r="J77" s="31"/>
      <c r="K77" s="312" t="e">
        <f>+#REF!-#REF!</f>
        <v>#REF!</v>
      </c>
      <c r="L77" s="27"/>
      <c r="M77" s="213" t="s">
        <v>843</v>
      </c>
    </row>
    <row r="78" spans="1:14" ht="12">
      <c r="I78" s="15" t="s">
        <v>128</v>
      </c>
      <c r="J78" s="134"/>
      <c r="K78" s="134" t="e">
        <f>K75+K76+K77</f>
        <v>#REF!</v>
      </c>
      <c r="L78" s="27"/>
    </row>
    <row r="79" spans="1:14">
      <c r="H79" s="28"/>
      <c r="I79" s="28"/>
      <c r="J79" s="125"/>
      <c r="K79" s="125"/>
      <c r="L79" s="107"/>
    </row>
    <row r="80" spans="1:14">
      <c r="J80" s="130" t="s">
        <v>754</v>
      </c>
      <c r="K80" s="131" t="e">
        <f>+#REF!+#REF!+#REF!</f>
        <v>#REF!</v>
      </c>
      <c r="N80" s="77"/>
    </row>
    <row r="81" spans="8:16">
      <c r="J81" s="132" t="s">
        <v>705</v>
      </c>
      <c r="K81" s="135" t="e">
        <f>+K78-K80</f>
        <v>#REF!</v>
      </c>
    </row>
    <row r="82" spans="8:16">
      <c r="J82" s="120"/>
      <c r="K82" s="120"/>
      <c r="N82" s="388"/>
      <c r="O82" s="388"/>
      <c r="P82" s="388"/>
    </row>
    <row r="83" spans="8:16" ht="22.5" customHeight="1">
      <c r="J83" s="120"/>
      <c r="K83" s="120"/>
      <c r="M83" s="216" t="s">
        <v>843</v>
      </c>
      <c r="N83" s="213" t="s">
        <v>125</v>
      </c>
    </row>
    <row r="84" spans="8:16" ht="12.75">
      <c r="H84" s="78"/>
      <c r="I84" s="78"/>
      <c r="J84" s="22" t="s">
        <v>730</v>
      </c>
      <c r="K84" s="22" t="s">
        <v>86</v>
      </c>
      <c r="L84" s="78"/>
      <c r="M84" s="388" t="s">
        <v>1032</v>
      </c>
      <c r="N84" s="213" t="s">
        <v>845</v>
      </c>
    </row>
    <row r="85" spans="8:16" ht="12">
      <c r="I85" s="226" t="s">
        <v>741</v>
      </c>
      <c r="J85" s="313" t="e">
        <f>M87</f>
        <v>#REF!</v>
      </c>
      <c r="K85" s="222"/>
      <c r="L85" s="272"/>
      <c r="M85" s="214" t="e">
        <f>#REF!</f>
        <v>#REF!</v>
      </c>
    </row>
    <row r="86" spans="8:16">
      <c r="H86" s="28"/>
      <c r="I86" s="28"/>
      <c r="J86" s="30"/>
      <c r="K86" s="90"/>
      <c r="L86" s="90"/>
      <c r="M86" s="273" t="e">
        <f>#REF!</f>
        <v>#REF!</v>
      </c>
    </row>
    <row r="87" spans="8:16">
      <c r="K87" s="15"/>
      <c r="M87" s="224" t="e">
        <f>M85-M86</f>
        <v>#REF!</v>
      </c>
    </row>
    <row r="88" spans="8:16" ht="12">
      <c r="H88" s="13"/>
      <c r="I88" s="36"/>
      <c r="K88" s="89"/>
    </row>
    <row r="89" spans="8:16">
      <c r="H89" s="111"/>
      <c r="I89" s="37" t="s">
        <v>743</v>
      </c>
      <c r="K89" s="15"/>
    </row>
    <row r="90" spans="8:16">
      <c r="K90" s="15"/>
    </row>
    <row r="91" spans="8:16">
      <c r="K91" s="15"/>
    </row>
    <row r="92" spans="8:16" ht="12">
      <c r="H92" s="38" t="s">
        <v>1072</v>
      </c>
      <c r="K92" s="15"/>
    </row>
    <row r="93" spans="8:16">
      <c r="H93" s="37" t="s">
        <v>746</v>
      </c>
      <c r="K93" s="15"/>
    </row>
    <row r="96" spans="8:16" ht="12">
      <c r="H96" s="14"/>
      <c r="K96" s="15"/>
    </row>
    <row r="97" spans="8:11" ht="12">
      <c r="H97" s="13"/>
      <c r="K97" s="15"/>
    </row>
  </sheetData>
  <mergeCells count="20">
    <mergeCell ref="B62:D62"/>
    <mergeCell ref="B64:D64"/>
    <mergeCell ref="B65:D65"/>
    <mergeCell ref="B66:F66"/>
    <mergeCell ref="B60:D60"/>
    <mergeCell ref="B47:D47"/>
    <mergeCell ref="B49:D49"/>
    <mergeCell ref="C50:D50"/>
    <mergeCell ref="C55:D55"/>
    <mergeCell ref="C8:D8"/>
    <mergeCell ref="C19:D19"/>
    <mergeCell ref="B36:D36"/>
    <mergeCell ref="B38:D38"/>
    <mergeCell ref="C39:D39"/>
    <mergeCell ref="C43:D43"/>
    <mergeCell ref="B2:F2"/>
    <mergeCell ref="B3:F3"/>
    <mergeCell ref="B4:F4"/>
    <mergeCell ref="B5:D5"/>
    <mergeCell ref="B7:D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8"/>
  <sheetViews>
    <sheetView showGridLines="0" topLeftCell="C59" zoomScale="115" zoomScaleNormal="115" workbookViewId="0">
      <selection activeCell="C68" sqref="C68"/>
    </sheetView>
  </sheetViews>
  <sheetFormatPr baseColWidth="10" defaultColWidth="16.42578125" defaultRowHeight="11.25"/>
  <cols>
    <col min="1" max="1" width="11.7109375" style="18" bestFit="1" customWidth="1"/>
    <col min="2" max="3" width="2.42578125" style="15" customWidth="1"/>
    <col min="4" max="4" width="75.7109375" style="15" customWidth="1"/>
    <col min="5" max="5" width="19.7109375" style="10" bestFit="1" customWidth="1"/>
    <col min="6" max="6" width="18.42578125" style="15" bestFit="1" customWidth="1"/>
    <col min="7" max="7" width="16.42578125" style="292" customWidth="1"/>
    <col min="8" max="8" width="14.42578125" style="15" customWidth="1"/>
    <col min="9" max="9" width="63.7109375" style="15" customWidth="1"/>
    <col min="10" max="10" width="17.42578125" style="20" bestFit="1" customWidth="1"/>
    <col min="11" max="11" width="19.140625" style="20" customWidth="1"/>
    <col min="12" max="12" width="14.85546875" style="15" customWidth="1"/>
    <col min="13" max="13" width="22.42578125" style="213" customWidth="1"/>
    <col min="14" max="14" width="14.140625" style="213" bestFit="1" customWidth="1"/>
    <col min="15" max="15" width="14.42578125" style="213" bestFit="1" customWidth="1"/>
    <col min="16" max="16" width="14.140625" style="213" bestFit="1" customWidth="1"/>
    <col min="17" max="17" width="67.42578125" style="213" customWidth="1"/>
    <col min="18" max="25" width="12.7109375" style="15" bestFit="1" customWidth="1"/>
    <col min="26" max="26" width="10" style="15" bestFit="1" customWidth="1"/>
    <col min="27" max="16384" width="16.42578125" style="15"/>
  </cols>
  <sheetData>
    <row r="1" spans="1:24" ht="12" thickBot="1"/>
    <row r="2" spans="1:24" ht="18">
      <c r="B2" s="471" t="s">
        <v>29</v>
      </c>
      <c r="C2" s="472"/>
      <c r="D2" s="472"/>
      <c r="E2" s="472"/>
      <c r="F2" s="473"/>
    </row>
    <row r="3" spans="1:24" ht="18">
      <c r="B3" s="474" t="s">
        <v>80</v>
      </c>
      <c r="C3" s="475"/>
      <c r="D3" s="475"/>
      <c r="E3" s="475"/>
      <c r="F3" s="476"/>
    </row>
    <row r="4" spans="1:24" ht="18">
      <c r="B4" s="477" t="s">
        <v>1106</v>
      </c>
      <c r="C4" s="478"/>
      <c r="D4" s="478"/>
      <c r="E4" s="478"/>
      <c r="F4" s="479"/>
      <c r="O4" s="84" t="s">
        <v>759</v>
      </c>
    </row>
    <row r="5" spans="1:24" ht="13.5" thickBot="1">
      <c r="B5" s="480" t="s">
        <v>81</v>
      </c>
      <c r="C5" s="481"/>
      <c r="D5" s="481"/>
      <c r="E5" s="94">
        <v>2024</v>
      </c>
      <c r="F5" s="95">
        <v>2023</v>
      </c>
      <c r="H5" s="96"/>
      <c r="I5" s="21" t="s">
        <v>729</v>
      </c>
      <c r="J5" s="22" t="s">
        <v>730</v>
      </c>
      <c r="K5" s="22" t="s">
        <v>86</v>
      </c>
      <c r="L5" s="97"/>
      <c r="N5" s="329" t="s">
        <v>1076</v>
      </c>
      <c r="O5" s="213" t="s">
        <v>83</v>
      </c>
      <c r="P5" s="213" t="s">
        <v>86</v>
      </c>
    </row>
    <row r="6" spans="1:24" ht="12.75" customHeight="1">
      <c r="B6" s="47"/>
      <c r="C6" s="48"/>
      <c r="D6" s="48"/>
      <c r="E6" s="53"/>
      <c r="F6" s="137"/>
      <c r="G6" s="209"/>
      <c r="H6" s="87" t="s">
        <v>20</v>
      </c>
      <c r="I6" s="44" t="s">
        <v>65</v>
      </c>
      <c r="J6" s="305">
        <f>DEPURACIÓN!E62</f>
        <v>53303.059999994934</v>
      </c>
      <c r="K6" s="160"/>
      <c r="L6" s="98"/>
      <c r="M6" s="265" t="s">
        <v>1031</v>
      </c>
      <c r="O6" s="309" t="e">
        <f>#REF!</f>
        <v>#REF!</v>
      </c>
      <c r="P6" s="365" t="e">
        <f>#REF!</f>
        <v>#REF!</v>
      </c>
      <c r="Q6" s="275" t="s">
        <v>855</v>
      </c>
      <c r="R6" s="213"/>
    </row>
    <row r="7" spans="1:24" ht="15">
      <c r="B7" s="482" t="s">
        <v>82</v>
      </c>
      <c r="C7" s="483"/>
      <c r="D7" s="483"/>
      <c r="E7" s="54"/>
      <c r="F7" s="138"/>
      <c r="G7" s="209" t="e">
        <f>SUM(E9:E17)</f>
        <v>#REF!</v>
      </c>
      <c r="H7" s="86" t="s">
        <v>1</v>
      </c>
      <c r="I7" s="45" t="s">
        <v>31</v>
      </c>
      <c r="J7" s="159" t="e">
        <f>+#REF!</f>
        <v>#REF!</v>
      </c>
      <c r="K7" s="159"/>
      <c r="L7" s="98"/>
      <c r="M7" s="213" t="s">
        <v>843</v>
      </c>
      <c r="N7" s="330" t="s">
        <v>1077</v>
      </c>
      <c r="P7" s="282" t="e">
        <f>K66</f>
        <v>#REF!</v>
      </c>
      <c r="Q7" s="213" t="s">
        <v>1078</v>
      </c>
      <c r="R7" s="216" t="s">
        <v>1080</v>
      </c>
    </row>
    <row r="8" spans="1:24" ht="15">
      <c r="B8" s="49"/>
      <c r="C8" s="483" t="s">
        <v>83</v>
      </c>
      <c r="D8" s="483"/>
      <c r="E8" s="139" t="e">
        <f>SUM(E9:E18)</f>
        <v>#REF!</v>
      </c>
      <c r="F8" s="140">
        <f>SUM(F9:F18)</f>
        <v>9533510620.0699978</v>
      </c>
      <c r="G8" s="159" t="e">
        <f>E8-E19</f>
        <v>#REF!</v>
      </c>
      <c r="H8" s="86" t="s">
        <v>9</v>
      </c>
      <c r="I8" s="44" t="s">
        <v>34</v>
      </c>
      <c r="J8" s="296" t="e">
        <f>+#REF!+#REF!</f>
        <v>#REF!</v>
      </c>
      <c r="K8" s="159">
        <v>0</v>
      </c>
      <c r="L8" s="98"/>
      <c r="M8" s="213" t="s">
        <v>843</v>
      </c>
      <c r="N8" s="330" t="s">
        <v>1077</v>
      </c>
      <c r="O8" s="282" t="e">
        <f>J66</f>
        <v>#REF!</v>
      </c>
      <c r="P8" s="230"/>
      <c r="Q8" s="213" t="s">
        <v>856</v>
      </c>
      <c r="R8" s="216" t="s">
        <v>1081</v>
      </c>
    </row>
    <row r="9" spans="1:24" ht="15">
      <c r="A9" s="24" t="s">
        <v>13</v>
      </c>
      <c r="B9" s="49"/>
      <c r="C9" s="218"/>
      <c r="D9" s="50" t="s">
        <v>62</v>
      </c>
      <c r="E9" s="141" t="e">
        <f>VLOOKUP(A9,#REF!,6,0)</f>
        <v>#REF!</v>
      </c>
      <c r="F9" s="142">
        <v>2476978899.1199999</v>
      </c>
      <c r="G9" s="31"/>
      <c r="H9" s="86" t="s">
        <v>8</v>
      </c>
      <c r="I9" s="327"/>
      <c r="J9" s="159">
        <v>0</v>
      </c>
      <c r="K9" s="159"/>
      <c r="L9" s="98"/>
      <c r="M9" s="213" t="s">
        <v>843</v>
      </c>
      <c r="N9" s="330" t="s">
        <v>1077</v>
      </c>
      <c r="O9" s="287">
        <v>24135516.73</v>
      </c>
      <c r="P9" s="228"/>
      <c r="Q9" s="213" t="s">
        <v>1064</v>
      </c>
      <c r="R9" s="213"/>
      <c r="V9" s="15">
        <v>0</v>
      </c>
      <c r="W9" s="15">
        <v>1191952.2300000004</v>
      </c>
      <c r="X9" s="15" t="s">
        <v>1039</v>
      </c>
    </row>
    <row r="10" spans="1:24" ht="15">
      <c r="A10" s="24" t="s">
        <v>48</v>
      </c>
      <c r="B10" s="49"/>
      <c r="C10" s="218"/>
      <c r="D10" s="50" t="s">
        <v>63</v>
      </c>
      <c r="E10" s="141" t="e">
        <f>VLOOKUP(A10,#REF!,6,0)</f>
        <v>#REF!</v>
      </c>
      <c r="F10" s="142">
        <v>0</v>
      </c>
      <c r="G10" s="31" t="e">
        <f>G8-E35+E18</f>
        <v>#REF!</v>
      </c>
      <c r="H10" s="86" t="s">
        <v>10</v>
      </c>
      <c r="I10" s="45" t="s">
        <v>35</v>
      </c>
      <c r="J10" s="159" t="e">
        <f>+#REF!</f>
        <v>#REF!</v>
      </c>
      <c r="K10" s="159">
        <v>0</v>
      </c>
      <c r="L10" s="98"/>
      <c r="M10" s="213" t="s">
        <v>843</v>
      </c>
      <c r="N10" s="330" t="s">
        <v>1077</v>
      </c>
      <c r="O10" s="364">
        <v>8353049.5999999996</v>
      </c>
      <c r="P10" s="214">
        <v>0</v>
      </c>
      <c r="Q10" s="213" t="s">
        <v>1040</v>
      </c>
      <c r="R10" s="213"/>
    </row>
    <row r="11" spans="1:24" ht="15">
      <c r="A11" s="24" t="s">
        <v>49</v>
      </c>
      <c r="B11" s="49"/>
      <c r="C11" s="50"/>
      <c r="D11" s="50" t="s">
        <v>84</v>
      </c>
      <c r="E11" s="141" t="e">
        <f>VLOOKUP(A11,#REF!,6,0)</f>
        <v>#REF!</v>
      </c>
      <c r="F11" s="142">
        <v>0</v>
      </c>
      <c r="G11" s="31"/>
      <c r="H11" s="86" t="s">
        <v>47</v>
      </c>
      <c r="I11" s="15" t="s">
        <v>753</v>
      </c>
      <c r="J11" s="159" t="e">
        <f>+#REF!</f>
        <v>#REF!</v>
      </c>
      <c r="K11" s="31"/>
      <c r="L11" s="27"/>
      <c r="M11" s="213" t="s">
        <v>843</v>
      </c>
      <c r="N11" s="330" t="s">
        <v>1079</v>
      </c>
      <c r="O11" s="214"/>
      <c r="P11" s="287" t="e">
        <f>VLOOKUP(Q11,#REF!,6,0)</f>
        <v>#REF!</v>
      </c>
      <c r="Q11" s="9" t="s">
        <v>681</v>
      </c>
      <c r="R11" s="213" t="s">
        <v>1050</v>
      </c>
    </row>
    <row r="12" spans="1:24" ht="14.25">
      <c r="A12" s="24" t="s">
        <v>14</v>
      </c>
      <c r="B12" s="49"/>
      <c r="C12" s="50"/>
      <c r="D12" s="50" t="s">
        <v>64</v>
      </c>
      <c r="E12" s="141" t="e">
        <f>VLOOKUP(A12,#REF!,6,0)</f>
        <v>#REF!</v>
      </c>
      <c r="F12" s="142">
        <v>333295384.47000003</v>
      </c>
      <c r="G12" s="31"/>
      <c r="H12" s="86" t="s">
        <v>2</v>
      </c>
      <c r="I12" s="45" t="s">
        <v>769</v>
      </c>
      <c r="J12" s="159"/>
      <c r="K12" s="31"/>
      <c r="L12" s="27"/>
      <c r="M12" s="213" t="s">
        <v>843</v>
      </c>
      <c r="N12" s="330" t="s">
        <v>1079</v>
      </c>
      <c r="O12" s="310">
        <v>0</v>
      </c>
      <c r="P12" s="363" t="e">
        <f>#REF!</f>
        <v>#REF!</v>
      </c>
      <c r="Q12" s="213" t="s">
        <v>1039</v>
      </c>
      <c r="R12" s="213"/>
    </row>
    <row r="13" spans="1:24" ht="14.25">
      <c r="A13" s="24" t="s">
        <v>15</v>
      </c>
      <c r="B13" s="49"/>
      <c r="C13" s="50"/>
      <c r="D13" s="50" t="s">
        <v>124</v>
      </c>
      <c r="E13" s="141" t="e">
        <f>VLOOKUP(A13,#REF!,6,0)</f>
        <v>#REF!</v>
      </c>
      <c r="F13" s="142">
        <v>341219641.69999999</v>
      </c>
      <c r="G13" s="31"/>
      <c r="H13" s="23"/>
      <c r="I13" s="15" t="s">
        <v>45</v>
      </c>
      <c r="J13" s="31" t="e">
        <f>+#REF!</f>
        <v>#REF!</v>
      </c>
      <c r="K13" s="31"/>
      <c r="L13" s="27"/>
      <c r="M13" s="213" t="s">
        <v>843</v>
      </c>
      <c r="O13" s="276" t="e">
        <f>SUM(O6:O12)</f>
        <v>#REF!</v>
      </c>
      <c r="P13" s="276" t="e">
        <f>SUM(P6:P12)</f>
        <v>#REF!</v>
      </c>
      <c r="R13" s="213"/>
    </row>
    <row r="14" spans="1:24" ht="14.25">
      <c r="A14" s="24" t="s">
        <v>16</v>
      </c>
      <c r="B14" s="49"/>
      <c r="C14" s="50"/>
      <c r="D14" s="50" t="s">
        <v>127</v>
      </c>
      <c r="E14" s="141" t="e">
        <f>VLOOKUP(A14,#REF!,6,0)</f>
        <v>#REF!</v>
      </c>
      <c r="F14" s="142">
        <v>526035189.77999997</v>
      </c>
      <c r="G14" s="31"/>
      <c r="H14" s="23"/>
      <c r="I14" s="15" t="s">
        <v>782</v>
      </c>
      <c r="J14" s="31" t="e">
        <f>#REF!</f>
        <v>#REF!</v>
      </c>
      <c r="K14" s="89"/>
      <c r="L14" s="27"/>
      <c r="M14" s="213" t="s">
        <v>843</v>
      </c>
      <c r="O14" s="228"/>
      <c r="P14" s="228" t="e">
        <f>P13-O13</f>
        <v>#REF!</v>
      </c>
    </row>
    <row r="15" spans="1:24" ht="14.25">
      <c r="A15" s="24" t="s">
        <v>50</v>
      </c>
      <c r="B15" s="49"/>
      <c r="C15" s="50"/>
      <c r="D15" s="50" t="s">
        <v>690</v>
      </c>
      <c r="E15" s="141" t="e">
        <f>VLOOKUP(A15,#REF!,6,0)</f>
        <v>#REF!</v>
      </c>
      <c r="F15" s="142">
        <v>0</v>
      </c>
      <c r="G15" s="31"/>
      <c r="H15" s="23"/>
      <c r="I15" s="15" t="s">
        <v>43</v>
      </c>
      <c r="J15" s="328">
        <v>0</v>
      </c>
      <c r="K15" s="15"/>
      <c r="L15" s="27"/>
      <c r="M15" s="213" t="s">
        <v>843</v>
      </c>
      <c r="O15" s="224"/>
      <c r="P15" s="224"/>
      <c r="Q15" s="77"/>
    </row>
    <row r="16" spans="1:24" ht="28.5">
      <c r="A16" s="24" t="s">
        <v>17</v>
      </c>
      <c r="B16" s="49"/>
      <c r="C16" s="50"/>
      <c r="D16" s="55" t="s">
        <v>691</v>
      </c>
      <c r="E16" s="141" t="e">
        <f>VLOOKUP(A16,#REF!,6,0)</f>
        <v>#REF!</v>
      </c>
      <c r="F16" s="172">
        <v>5234932104.8900003</v>
      </c>
      <c r="G16" s="31"/>
      <c r="H16" s="353" t="s">
        <v>1037</v>
      </c>
      <c r="I16" s="15" t="s">
        <v>1030</v>
      </c>
      <c r="J16" s="89"/>
      <c r="K16" s="15"/>
      <c r="L16" s="27"/>
      <c r="M16" s="265" t="s">
        <v>1031</v>
      </c>
      <c r="O16" s="77" t="e">
        <f>O9+O8-P7+O12+O10</f>
        <v>#REF!</v>
      </c>
      <c r="S16" s="15" t="s">
        <v>730</v>
      </c>
      <c r="T16" s="15" t="s">
        <v>86</v>
      </c>
    </row>
    <row r="17" spans="1:19" ht="29.25" thickBot="1">
      <c r="A17" s="24" t="s">
        <v>18</v>
      </c>
      <c r="B17" s="49"/>
      <c r="C17" s="50"/>
      <c r="D17" s="55" t="s">
        <v>692</v>
      </c>
      <c r="E17" s="141" t="e">
        <f>VLOOKUP(A17,#REF!,6,0)</f>
        <v>#REF!</v>
      </c>
      <c r="F17" s="172">
        <v>564385688.63999999</v>
      </c>
      <c r="G17" s="31"/>
      <c r="H17" s="86" t="s">
        <v>12</v>
      </c>
      <c r="I17" s="15" t="s">
        <v>759</v>
      </c>
      <c r="J17" s="231">
        <f>O14</f>
        <v>0</v>
      </c>
      <c r="K17" s="161"/>
      <c r="L17" s="27"/>
      <c r="M17" s="213" t="s">
        <v>1036</v>
      </c>
      <c r="R17" s="44" t="s">
        <v>65</v>
      </c>
      <c r="S17" s="366">
        <v>59659893.369999997</v>
      </c>
    </row>
    <row r="18" spans="1:19" ht="14.25">
      <c r="A18" s="24" t="s">
        <v>19</v>
      </c>
      <c r="B18" s="49"/>
      <c r="C18" s="50"/>
      <c r="D18" s="50" t="s">
        <v>85</v>
      </c>
      <c r="E18" s="141" t="e">
        <f>+J18</f>
        <v>#REF!</v>
      </c>
      <c r="F18" s="142">
        <v>56663711.469999492</v>
      </c>
      <c r="G18" s="31"/>
      <c r="H18" s="99"/>
      <c r="I18" s="85" t="s">
        <v>731</v>
      </c>
      <c r="J18" s="227" t="e">
        <f>SUM(J6:J17)</f>
        <v>#REF!</v>
      </c>
      <c r="K18" s="162"/>
      <c r="L18" s="100"/>
      <c r="M18" s="77" t="e">
        <f>J18-#REF!</f>
        <v>#REF!</v>
      </c>
      <c r="P18" s="232" t="s">
        <v>747</v>
      </c>
    </row>
    <row r="19" spans="1:19" ht="15">
      <c r="B19" s="49"/>
      <c r="C19" s="483" t="s">
        <v>86</v>
      </c>
      <c r="D19" s="483"/>
      <c r="E19" s="143" t="e">
        <f>SUM(E20:E35)</f>
        <v>#REF!</v>
      </c>
      <c r="F19" s="144">
        <f>SUM(F20:F35)</f>
        <v>6845026921.4799995</v>
      </c>
      <c r="G19" s="31"/>
      <c r="H19" s="77">
        <f>+G16-G17</f>
        <v>0</v>
      </c>
      <c r="I19" s="25"/>
      <c r="J19" s="163"/>
      <c r="K19" s="163"/>
      <c r="P19" s="283" t="e">
        <f>#REF!</f>
        <v>#REF!</v>
      </c>
      <c r="Q19" s="213" t="s">
        <v>858</v>
      </c>
    </row>
    <row r="20" spans="1:19" ht="15">
      <c r="A20" s="314" t="s">
        <v>21</v>
      </c>
      <c r="B20" s="49"/>
      <c r="C20" s="218"/>
      <c r="D20" s="50" t="s">
        <v>67</v>
      </c>
      <c r="E20" s="141">
        <f>IFERROR(VLOOKUP(A20,'CONC EGRESOS'!D:J,7,0),0)</f>
        <v>0</v>
      </c>
      <c r="F20" s="145">
        <v>2271682091.0899992</v>
      </c>
      <c r="G20" s="31"/>
      <c r="H20" s="96"/>
      <c r="I20" s="26" t="s">
        <v>732</v>
      </c>
      <c r="J20" s="22" t="s">
        <v>730</v>
      </c>
      <c r="K20" s="22" t="s">
        <v>86</v>
      </c>
      <c r="L20" s="291" t="s">
        <v>737</v>
      </c>
      <c r="M20" s="77" t="e">
        <f>K21-6268591.47</f>
        <v>#REF!</v>
      </c>
      <c r="P20" s="284">
        <v>0</v>
      </c>
      <c r="Q20" s="213" t="s">
        <v>859</v>
      </c>
    </row>
    <row r="21" spans="1:19" ht="15">
      <c r="A21" s="314" t="s">
        <v>22</v>
      </c>
      <c r="B21" s="49"/>
      <c r="C21" s="218"/>
      <c r="D21" s="50" t="s">
        <v>68</v>
      </c>
      <c r="E21" s="141">
        <f>IFERROR(VLOOKUP(A21,'CONC EGRESOS'!D:J,7,0),0)</f>
        <v>0</v>
      </c>
      <c r="F21" s="145">
        <v>947835717.15000021</v>
      </c>
      <c r="G21" s="31"/>
      <c r="H21" s="86" t="s">
        <v>61</v>
      </c>
      <c r="I21" s="41" t="s">
        <v>747</v>
      </c>
      <c r="J21" s="164"/>
      <c r="K21" s="308" t="e">
        <f>P21</f>
        <v>#REF!</v>
      </c>
      <c r="L21" s="102"/>
      <c r="M21" s="213" t="s">
        <v>842</v>
      </c>
      <c r="P21" s="77" t="e">
        <f>P19-P20</f>
        <v>#REF!</v>
      </c>
    </row>
    <row r="22" spans="1:19" ht="15">
      <c r="A22" s="314" t="s">
        <v>23</v>
      </c>
      <c r="B22" s="49"/>
      <c r="C22" s="218"/>
      <c r="D22" s="50" t="s">
        <v>69</v>
      </c>
      <c r="E22" s="141">
        <f>IFERROR(VLOOKUP(A22,'CONC EGRESOS'!D:J,7,0),0)</f>
        <v>0</v>
      </c>
      <c r="F22" s="145">
        <v>2714704394.5099988</v>
      </c>
      <c r="G22" s="31"/>
      <c r="H22" s="23"/>
      <c r="I22" s="45" t="s">
        <v>31</v>
      </c>
      <c r="J22" s="31"/>
      <c r="K22" s="359" t="e">
        <f>#REF!</f>
        <v>#REF!</v>
      </c>
      <c r="L22" s="27"/>
      <c r="M22" s="213" t="s">
        <v>843</v>
      </c>
    </row>
    <row r="23" spans="1:19" ht="15">
      <c r="A23" s="314" t="s">
        <v>51</v>
      </c>
      <c r="B23" s="49"/>
      <c r="C23" s="218"/>
      <c r="D23" s="50" t="s">
        <v>70</v>
      </c>
      <c r="E23" s="141">
        <f>IFERROR(VLOOKUP(A23,'CONC EGRESOS'!D:J,7,0),0)</f>
        <v>0</v>
      </c>
      <c r="F23" s="145">
        <v>0</v>
      </c>
      <c r="G23" s="31"/>
      <c r="H23" s="86" t="s">
        <v>47</v>
      </c>
      <c r="I23" s="42" t="s">
        <v>748</v>
      </c>
      <c r="J23" s="165"/>
      <c r="K23" s="359" t="e">
        <f>#REF!</f>
        <v>#REF!</v>
      </c>
      <c r="L23" s="103" t="s">
        <v>1067</v>
      </c>
      <c r="M23" s="213" t="s">
        <v>843</v>
      </c>
      <c r="P23" s="216"/>
    </row>
    <row r="24" spans="1:19" ht="15">
      <c r="A24" s="314" t="s">
        <v>24</v>
      </c>
      <c r="B24" s="49"/>
      <c r="C24" s="218"/>
      <c r="D24" s="50" t="s">
        <v>87</v>
      </c>
      <c r="E24" s="141">
        <f>IFERROR(VLOOKUP(A24,'CONC EGRESOS'!D:J,7,0),0)</f>
        <v>0</v>
      </c>
      <c r="F24" s="145">
        <v>86843721.349999994</v>
      </c>
      <c r="G24" s="31"/>
      <c r="H24" s="86" t="s">
        <v>2</v>
      </c>
      <c r="I24" s="43" t="s">
        <v>769</v>
      </c>
      <c r="J24" s="159"/>
      <c r="K24" s="31">
        <v>0</v>
      </c>
      <c r="L24" s="27"/>
      <c r="M24" s="213" t="s">
        <v>843</v>
      </c>
      <c r="P24" s="77"/>
    </row>
    <row r="25" spans="1:19" ht="15">
      <c r="A25" s="314" t="s">
        <v>52</v>
      </c>
      <c r="B25" s="49"/>
      <c r="C25" s="218"/>
      <c r="D25" s="50" t="s">
        <v>88</v>
      </c>
      <c r="E25" s="141">
        <f>IFERROR(VLOOKUP(A25,'CONC EGRESOS'!D:J,7,0),0)</f>
        <v>0</v>
      </c>
      <c r="F25" s="145">
        <v>13000000</v>
      </c>
      <c r="G25" s="31"/>
      <c r="H25" s="86"/>
      <c r="I25" s="15" t="s">
        <v>733</v>
      </c>
      <c r="J25" s="166"/>
      <c r="K25" s="31" t="e">
        <f>P32-J50+K50</f>
        <v>#REF!</v>
      </c>
      <c r="L25" s="27"/>
      <c r="M25" s="213" t="s">
        <v>854</v>
      </c>
      <c r="N25" s="214"/>
      <c r="P25" s="77"/>
    </row>
    <row r="26" spans="1:19" ht="15">
      <c r="A26" s="314" t="s">
        <v>25</v>
      </c>
      <c r="B26" s="49"/>
      <c r="C26" s="218"/>
      <c r="D26" s="50" t="s">
        <v>71</v>
      </c>
      <c r="E26" s="141">
        <f>IFERROR(VLOOKUP(A26,'CONC EGRESOS'!D:J,7,0),0)</f>
        <v>0</v>
      </c>
      <c r="F26" s="145">
        <v>122565480.67999999</v>
      </c>
      <c r="G26" s="31"/>
      <c r="H26" s="86" t="s">
        <v>7</v>
      </c>
      <c r="I26" s="43" t="s">
        <v>734</v>
      </c>
      <c r="J26" s="167"/>
      <c r="K26" s="31"/>
      <c r="L26" s="27"/>
      <c r="M26" s="77" t="s">
        <v>841</v>
      </c>
      <c r="P26" s="77"/>
    </row>
    <row r="27" spans="1:19" ht="15">
      <c r="A27" s="314" t="s">
        <v>26</v>
      </c>
      <c r="B27" s="49"/>
      <c r="C27" s="218"/>
      <c r="D27" s="50" t="s">
        <v>72</v>
      </c>
      <c r="E27" s="141">
        <f>IFERROR(VLOOKUP(A27,'CONC EGRESOS'!D:J,7,0),0)</f>
        <v>0</v>
      </c>
      <c r="F27" s="145">
        <v>504188403.66000003</v>
      </c>
      <c r="G27" s="31"/>
      <c r="H27" s="86"/>
      <c r="I27" s="43" t="s">
        <v>735</v>
      </c>
      <c r="J27" s="168"/>
      <c r="K27" s="31" t="e">
        <f>#REF!-'EFE 11-24 FINAL'!J49</f>
        <v>#REF!</v>
      </c>
      <c r="L27" s="104"/>
      <c r="M27" s="213" t="s">
        <v>1023</v>
      </c>
    </row>
    <row r="28" spans="1:19" ht="15">
      <c r="A28" s="314" t="s">
        <v>53</v>
      </c>
      <c r="B28" s="49"/>
      <c r="C28" s="218"/>
      <c r="D28" s="50" t="s">
        <v>73</v>
      </c>
      <c r="E28" s="141">
        <f>IFERROR(VLOOKUP(A28,'CONC EGRESOS'!D:J,7,0),0)</f>
        <v>0</v>
      </c>
      <c r="F28" s="145">
        <v>11876704.470000001</v>
      </c>
      <c r="G28" s="31"/>
      <c r="H28" s="105"/>
      <c r="I28" s="15" t="s">
        <v>45</v>
      </c>
      <c r="J28" s="168">
        <v>0</v>
      </c>
      <c r="K28" s="31" t="e">
        <f>+#REF!</f>
        <v>#REF!</v>
      </c>
      <c r="L28" s="104"/>
      <c r="M28" s="213" t="s">
        <v>843</v>
      </c>
      <c r="P28" s="216" t="s">
        <v>849</v>
      </c>
    </row>
    <row r="29" spans="1:19" ht="15">
      <c r="A29" s="314" t="s">
        <v>54</v>
      </c>
      <c r="B29" s="49"/>
      <c r="C29" s="218"/>
      <c r="D29" s="50" t="s">
        <v>74</v>
      </c>
      <c r="E29" s="141">
        <f>IFERROR(VLOOKUP(A29,'CONC EGRESOS'!D:J,7,0),0)</f>
        <v>0</v>
      </c>
      <c r="F29" s="145">
        <v>0</v>
      </c>
      <c r="G29" s="31"/>
      <c r="H29" s="105"/>
      <c r="I29" s="15" t="s">
        <v>46</v>
      </c>
      <c r="J29" s="169"/>
      <c r="K29" s="31" t="e">
        <f>P14</f>
        <v>#REF!</v>
      </c>
      <c r="L29" s="104"/>
      <c r="M29" s="213" t="s">
        <v>843</v>
      </c>
      <c r="P29" s="287" t="e">
        <f>#REF!</f>
        <v>#REF!</v>
      </c>
      <c r="Q29" s="136" t="s">
        <v>850</v>
      </c>
      <c r="R29" s="136"/>
    </row>
    <row r="30" spans="1:19" ht="15" customHeight="1">
      <c r="A30" s="314" t="s">
        <v>55</v>
      </c>
      <c r="B30" s="49"/>
      <c r="C30" s="218"/>
      <c r="D30" s="50" t="s">
        <v>75</v>
      </c>
      <c r="E30" s="141">
        <f>IFERROR(VLOOKUP(A30,'CONC EGRESOS'!D:J,7,0),0)</f>
        <v>0</v>
      </c>
      <c r="F30" s="145">
        <v>0</v>
      </c>
      <c r="G30" s="31"/>
      <c r="H30" s="105"/>
      <c r="I30" s="43" t="s">
        <v>35</v>
      </c>
      <c r="J30" s="170">
        <v>0</v>
      </c>
      <c r="K30" s="359" t="e">
        <f>+#REF!</f>
        <v>#REF!</v>
      </c>
      <c r="L30" s="27"/>
      <c r="M30" s="213" t="s">
        <v>843</v>
      </c>
      <c r="P30" s="287" t="e">
        <f>#REF!</f>
        <v>#REF!</v>
      </c>
      <c r="Q30" s="136" t="s">
        <v>852</v>
      </c>
      <c r="R30" s="136"/>
    </row>
    <row r="31" spans="1:19" ht="15">
      <c r="A31" s="314" t="s">
        <v>56</v>
      </c>
      <c r="B31" s="49"/>
      <c r="C31" s="218"/>
      <c r="D31" s="50" t="s">
        <v>76</v>
      </c>
      <c r="E31" s="141">
        <f>IFERROR(VLOOKUP(A31,'CONC EGRESOS'!D:J,7,0),0)</f>
        <v>0</v>
      </c>
      <c r="F31" s="145">
        <v>0</v>
      </c>
      <c r="G31" s="31"/>
      <c r="H31" s="105"/>
      <c r="I31" s="15" t="s">
        <v>1029</v>
      </c>
      <c r="J31" s="171"/>
      <c r="K31" s="168" t="e">
        <f>'CONC EGRESOS'!G396*-1</f>
        <v>#REF!</v>
      </c>
      <c r="L31" s="27"/>
      <c r="M31" s="213" t="s">
        <v>860</v>
      </c>
      <c r="P31" s="286" t="e">
        <f>#REF!</f>
        <v>#REF!</v>
      </c>
      <c r="Q31" s="136" t="s">
        <v>851</v>
      </c>
    </row>
    <row r="32" spans="1:19" ht="15">
      <c r="A32" s="314" t="s">
        <v>57</v>
      </c>
      <c r="B32" s="49"/>
      <c r="C32" s="218"/>
      <c r="D32" s="50" t="s">
        <v>89</v>
      </c>
      <c r="E32" s="141">
        <f>IFERROR(VLOOKUP(A32,'CONC EGRESOS'!D:J,7,0),0)</f>
        <v>0</v>
      </c>
      <c r="F32" s="145">
        <v>0</v>
      </c>
      <c r="G32" s="31"/>
      <c r="H32" s="23"/>
      <c r="I32" s="15" t="s">
        <v>782</v>
      </c>
      <c r="J32" s="31"/>
      <c r="K32" s="31"/>
      <c r="L32" s="27"/>
      <c r="M32" s="213" t="s">
        <v>843</v>
      </c>
      <c r="P32" s="228" t="e">
        <f>P29+P30-P31</f>
        <v>#REF!</v>
      </c>
      <c r="Q32" s="213" t="s">
        <v>853</v>
      </c>
    </row>
    <row r="33" spans="1:17" ht="15">
      <c r="A33" s="314" t="s">
        <v>58</v>
      </c>
      <c r="B33" s="49"/>
      <c r="C33" s="218"/>
      <c r="D33" s="50" t="s">
        <v>42</v>
      </c>
      <c r="E33" s="141">
        <f>IFERROR(VLOOKUP(A33,'CONC EGRESOS'!D:J,7,0),0)</f>
        <v>0</v>
      </c>
      <c r="F33" s="145">
        <v>0</v>
      </c>
      <c r="G33" s="31"/>
      <c r="H33" s="23"/>
      <c r="I33" s="44" t="s">
        <v>34</v>
      </c>
      <c r="J33" s="31"/>
      <c r="K33" s="359" t="e">
        <f>(#REF!)+DEPURACIÓN!G97</f>
        <v>#REF!</v>
      </c>
      <c r="L33" s="27"/>
      <c r="M33" s="213" t="s">
        <v>842</v>
      </c>
    </row>
    <row r="34" spans="1:17" ht="15">
      <c r="A34" s="314" t="s">
        <v>59</v>
      </c>
      <c r="B34" s="49"/>
      <c r="C34" s="218"/>
      <c r="D34" s="50" t="s">
        <v>77</v>
      </c>
      <c r="E34" s="141">
        <f>'CONC EGRESOS'!F372</f>
        <v>0</v>
      </c>
      <c r="F34" s="145">
        <v>72094826.49000001</v>
      </c>
      <c r="G34" s="31"/>
      <c r="H34" s="23"/>
      <c r="I34" s="44" t="s">
        <v>40</v>
      </c>
      <c r="J34" s="89"/>
      <c r="K34" s="359"/>
      <c r="L34" s="27"/>
      <c r="P34" s="77"/>
    </row>
    <row r="35" spans="1:17" ht="15.75" thickBot="1">
      <c r="A35" s="24" t="s">
        <v>61</v>
      </c>
      <c r="B35" s="49"/>
      <c r="C35" s="218"/>
      <c r="D35" s="50" t="s">
        <v>90</v>
      </c>
      <c r="E35" s="141" t="e">
        <f>L36</f>
        <v>#REF!</v>
      </c>
      <c r="F35" s="145">
        <v>100235582.08000073</v>
      </c>
      <c r="G35" s="31"/>
      <c r="H35" s="105"/>
      <c r="I35" s="15" t="s">
        <v>30</v>
      </c>
      <c r="J35" s="297" t="e">
        <f>+#REF!</f>
        <v>#REF!</v>
      </c>
      <c r="K35" s="362">
        <f>DEPURACIÓN!G67</f>
        <v>3433712.1200000197</v>
      </c>
      <c r="L35" s="27"/>
      <c r="M35" s="213" t="s">
        <v>843</v>
      </c>
      <c r="P35" s="230"/>
    </row>
    <row r="36" spans="1:17" ht="15">
      <c r="B36" s="484" t="s">
        <v>91</v>
      </c>
      <c r="C36" s="485"/>
      <c r="D36" s="485"/>
      <c r="E36" s="143" t="e">
        <f>E8-E19</f>
        <v>#REF!</v>
      </c>
      <c r="F36" s="144">
        <f>+F8-F19</f>
        <v>2688483698.5899982</v>
      </c>
      <c r="G36" s="31"/>
      <c r="H36" s="293" t="s">
        <v>1061</v>
      </c>
      <c r="I36" s="28"/>
      <c r="J36" s="121" t="e">
        <f>SUM(J21:J35)</f>
        <v>#REF!</v>
      </c>
      <c r="K36" s="121" t="e">
        <f>SUM(K21:K35)</f>
        <v>#REF!</v>
      </c>
      <c r="L36" s="294" t="e">
        <f>K36-J36</f>
        <v>#REF!</v>
      </c>
      <c r="P36" s="230"/>
    </row>
    <row r="37" spans="1:17" ht="5.25" customHeight="1">
      <c r="B37" s="56"/>
      <c r="C37" s="51"/>
      <c r="D37" s="51"/>
      <c r="E37" s="141"/>
      <c r="F37" s="142"/>
      <c r="G37" s="31"/>
      <c r="I37" s="25"/>
      <c r="J37" s="122"/>
      <c r="K37" s="122"/>
      <c r="O37" s="213">
        <v>185275512.11000064</v>
      </c>
    </row>
    <row r="38" spans="1:17" ht="15">
      <c r="B38" s="482" t="s">
        <v>92</v>
      </c>
      <c r="C38" s="483"/>
      <c r="D38" s="483"/>
      <c r="E38" s="141"/>
      <c r="F38" s="142"/>
      <c r="G38" s="31"/>
      <c r="H38" s="96"/>
      <c r="I38" s="29" t="s">
        <v>94</v>
      </c>
      <c r="J38" s="22" t="s">
        <v>730</v>
      </c>
      <c r="K38" s="22" t="s">
        <v>86</v>
      </c>
      <c r="L38" s="101"/>
      <c r="O38" s="77" t="e">
        <f>K31-O37</f>
        <v>#REF!</v>
      </c>
    </row>
    <row r="39" spans="1:17" ht="15">
      <c r="B39" s="49"/>
      <c r="C39" s="483" t="s">
        <v>83</v>
      </c>
      <c r="D39" s="483"/>
      <c r="E39" s="146" t="e">
        <f>SUM(E40:E42)</f>
        <v>#REF!</v>
      </c>
      <c r="F39" s="147">
        <f>SUM(F40:F42)</f>
        <v>8350923.3699999992</v>
      </c>
      <c r="G39" s="31"/>
      <c r="H39" s="23"/>
      <c r="I39" s="25" t="s">
        <v>36</v>
      </c>
      <c r="J39" s="124" t="e">
        <f>+#REF!</f>
        <v>#REF!</v>
      </c>
      <c r="K39" s="360" t="e">
        <f>+#REF!</f>
        <v>#REF!</v>
      </c>
      <c r="L39" s="27"/>
      <c r="M39" s="213" t="s">
        <v>843</v>
      </c>
    </row>
    <row r="40" spans="1:17" ht="14.25">
      <c r="A40" s="24" t="s">
        <v>5</v>
      </c>
      <c r="B40" s="49"/>
      <c r="C40" s="50"/>
      <c r="D40" s="50" t="s">
        <v>37</v>
      </c>
      <c r="E40" s="141">
        <v>0</v>
      </c>
      <c r="F40" s="145">
        <v>0</v>
      </c>
      <c r="G40" s="31"/>
      <c r="H40" s="274">
        <v>632001</v>
      </c>
      <c r="I40" s="25" t="s">
        <v>1012</v>
      </c>
      <c r="J40" s="124"/>
      <c r="K40" s="361" t="e">
        <f>K77</f>
        <v>#REF!</v>
      </c>
      <c r="L40" s="27"/>
      <c r="P40" s="77"/>
    </row>
    <row r="41" spans="1:17" ht="14.25">
      <c r="A41" s="24" t="s">
        <v>6</v>
      </c>
      <c r="B41" s="49"/>
      <c r="C41" s="50"/>
      <c r="D41" s="50" t="s">
        <v>38</v>
      </c>
      <c r="E41" s="141">
        <v>0</v>
      </c>
      <c r="F41" s="145">
        <v>7525510.1500000004</v>
      </c>
      <c r="G41" s="31"/>
      <c r="H41" s="274" t="s">
        <v>1038</v>
      </c>
      <c r="I41" s="25" t="s">
        <v>828</v>
      </c>
      <c r="J41" s="124"/>
      <c r="K41" s="360">
        <f>K76</f>
        <v>0</v>
      </c>
      <c r="L41" s="27"/>
      <c r="P41" s="77"/>
    </row>
    <row r="42" spans="1:17" ht="14.25">
      <c r="B42" s="49"/>
      <c r="C42" s="50"/>
      <c r="D42" s="50" t="s">
        <v>93</v>
      </c>
      <c r="E42" s="141" t="e">
        <f>+J47</f>
        <v>#REF!</v>
      </c>
      <c r="F42" s="145">
        <v>825413.21999999881</v>
      </c>
      <c r="G42" s="31"/>
      <c r="H42" s="274" t="s">
        <v>210</v>
      </c>
      <c r="I42" s="25" t="s">
        <v>789</v>
      </c>
      <c r="J42" s="31"/>
      <c r="K42" s="298">
        <f>K78</f>
        <v>0</v>
      </c>
      <c r="L42" s="27"/>
      <c r="P42" s="77"/>
    </row>
    <row r="43" spans="1:17" ht="15">
      <c r="B43" s="49"/>
      <c r="C43" s="483" t="s">
        <v>86</v>
      </c>
      <c r="D43" s="483"/>
      <c r="E43" s="146" t="e">
        <f>SUM(E44:E46)</f>
        <v>#REF!</v>
      </c>
      <c r="F43" s="147">
        <f>SUM(F44:F46)</f>
        <v>2117556663.3100002</v>
      </c>
      <c r="G43" s="31"/>
      <c r="H43" s="106"/>
      <c r="I43" s="28"/>
      <c r="J43" s="125"/>
      <c r="K43" s="299" t="e">
        <f>K39+K40+K41+K42</f>
        <v>#REF!</v>
      </c>
      <c r="L43" s="107"/>
      <c r="P43" s="77"/>
    </row>
    <row r="44" spans="1:17" ht="14.25">
      <c r="A44" s="24" t="s">
        <v>5</v>
      </c>
      <c r="B44" s="49"/>
      <c r="C44" s="50"/>
      <c r="D44" s="50" t="s">
        <v>37</v>
      </c>
      <c r="E44" s="141">
        <f>'CONC EGRESOS'!C365</f>
        <v>0</v>
      </c>
      <c r="F44" s="145">
        <v>1756499476.1800001</v>
      </c>
      <c r="G44" s="31"/>
      <c r="J44" s="120"/>
      <c r="K44" s="120"/>
      <c r="M44" s="77"/>
      <c r="N44" s="77"/>
    </row>
    <row r="45" spans="1:17" ht="15">
      <c r="A45" s="24" t="s">
        <v>6</v>
      </c>
      <c r="B45" s="49"/>
      <c r="C45" s="218"/>
      <c r="D45" s="50" t="s">
        <v>38</v>
      </c>
      <c r="E45" s="141">
        <f>'CONC EGRESOS'!C345</f>
        <v>0</v>
      </c>
      <c r="F45" s="145">
        <v>311421444.67999995</v>
      </c>
      <c r="G45" s="31"/>
      <c r="J45" s="120"/>
      <c r="K45" s="120"/>
      <c r="M45" s="216"/>
    </row>
    <row r="46" spans="1:17" ht="14.25">
      <c r="A46" s="24"/>
      <c r="B46" s="49"/>
      <c r="C46" s="50"/>
      <c r="D46" s="50" t="s">
        <v>94</v>
      </c>
      <c r="E46" s="141" t="e">
        <f>K43</f>
        <v>#REF!</v>
      </c>
      <c r="F46" s="145">
        <v>49635742.449999996</v>
      </c>
      <c r="G46" s="31"/>
      <c r="H46" s="96"/>
      <c r="I46" s="32" t="s">
        <v>37</v>
      </c>
      <c r="J46" s="123" t="s">
        <v>730</v>
      </c>
      <c r="K46" s="123" t="s">
        <v>86</v>
      </c>
      <c r="L46" s="101"/>
      <c r="M46" s="77"/>
      <c r="O46" s="215"/>
    </row>
    <row r="47" spans="1:17" ht="15">
      <c r="B47" s="484" t="s">
        <v>95</v>
      </c>
      <c r="C47" s="485"/>
      <c r="D47" s="485"/>
      <c r="E47" s="146" t="e">
        <f>E39-E43</f>
        <v>#REF!</v>
      </c>
      <c r="F47" s="147">
        <f>+F39-F43</f>
        <v>-2109205739.9400003</v>
      </c>
      <c r="G47" s="31"/>
      <c r="H47" s="23"/>
      <c r="I47" s="15" t="s">
        <v>37</v>
      </c>
      <c r="J47" s="120" t="e">
        <f>+#REF!</f>
        <v>#REF!</v>
      </c>
      <c r="K47" s="221" t="e">
        <f>#REF!</f>
        <v>#REF!</v>
      </c>
      <c r="L47" s="27"/>
      <c r="M47" s="213" t="s">
        <v>843</v>
      </c>
      <c r="O47" s="215"/>
    </row>
    <row r="48" spans="1:17" ht="14.25">
      <c r="B48" s="52"/>
      <c r="C48" s="51"/>
      <c r="D48" s="51"/>
      <c r="E48" s="141"/>
      <c r="F48" s="142"/>
      <c r="G48" s="31"/>
      <c r="H48" s="108"/>
      <c r="I48" s="15" t="s">
        <v>736</v>
      </c>
      <c r="J48" s="120">
        <v>0</v>
      </c>
      <c r="K48" s="120">
        <v>0</v>
      </c>
      <c r="L48" s="27"/>
      <c r="P48" s="217"/>
      <c r="Q48" s="216"/>
    </row>
    <row r="49" spans="1:13" ht="15">
      <c r="B49" s="482" t="s">
        <v>96</v>
      </c>
      <c r="C49" s="483"/>
      <c r="D49" s="483"/>
      <c r="E49" s="143" t="e">
        <f>SUM(E50:E54)</f>
        <v>#REF!</v>
      </c>
      <c r="F49" s="144">
        <f>SUM(F50:F54)</f>
        <v>0</v>
      </c>
      <c r="G49" s="31"/>
      <c r="H49" s="23"/>
      <c r="I49" s="15" t="s">
        <v>79</v>
      </c>
      <c r="J49" s="307" t="e">
        <f>#REF!</f>
        <v>#REF!</v>
      </c>
      <c r="K49" s="120"/>
      <c r="L49" s="27"/>
    </row>
    <row r="50" spans="1:13" ht="15">
      <c r="B50" s="49"/>
      <c r="C50" s="483" t="s">
        <v>83</v>
      </c>
      <c r="D50" s="483"/>
      <c r="E50" s="146" t="e">
        <f>SUM(E51:E54)</f>
        <v>#REF!</v>
      </c>
      <c r="F50" s="144">
        <f>SUM(F51:F54)</f>
        <v>0</v>
      </c>
      <c r="G50" s="31"/>
      <c r="H50" s="23"/>
      <c r="I50" s="15" t="s">
        <v>44</v>
      </c>
      <c r="J50" s="300" t="e">
        <f>#REF!+#REF!</f>
        <v>#REF!</v>
      </c>
      <c r="K50" s="301" t="e">
        <f>#REF!</f>
        <v>#REF!</v>
      </c>
      <c r="L50" s="27"/>
      <c r="M50" s="230" t="e">
        <f>J50-K50</f>
        <v>#REF!</v>
      </c>
    </row>
    <row r="51" spans="1:13" ht="14.25">
      <c r="B51" s="49"/>
      <c r="C51" s="50"/>
      <c r="D51" s="50" t="s">
        <v>97</v>
      </c>
      <c r="E51" s="141">
        <v>0</v>
      </c>
      <c r="F51" s="142">
        <v>0</v>
      </c>
      <c r="G51" s="31"/>
      <c r="H51" s="23"/>
      <c r="I51" s="15" t="s">
        <v>808</v>
      </c>
      <c r="J51" s="120">
        <v>0</v>
      </c>
      <c r="K51" s="120">
        <v>0</v>
      </c>
      <c r="L51" s="109"/>
    </row>
    <row r="52" spans="1:13" ht="15">
      <c r="A52" s="24" t="s">
        <v>105</v>
      </c>
      <c r="B52" s="49"/>
      <c r="C52" s="218"/>
      <c r="D52" s="50" t="s">
        <v>98</v>
      </c>
      <c r="E52" s="141" t="e">
        <f>#REF!-#REF!</f>
        <v>#REF!</v>
      </c>
      <c r="F52" s="142">
        <v>0</v>
      </c>
      <c r="G52" s="31"/>
      <c r="H52" s="108"/>
      <c r="I52" s="15" t="s">
        <v>32</v>
      </c>
      <c r="J52" s="120">
        <v>0</v>
      </c>
      <c r="K52" s="120">
        <v>0</v>
      </c>
      <c r="L52" s="27"/>
    </row>
    <row r="53" spans="1:13" ht="15.75" thickBot="1">
      <c r="B53" s="49"/>
      <c r="C53" s="218"/>
      <c r="D53" s="50" t="s">
        <v>99</v>
      </c>
      <c r="E53" s="141">
        <v>0</v>
      </c>
      <c r="F53" s="142">
        <v>0</v>
      </c>
      <c r="G53" s="31"/>
      <c r="H53" s="23"/>
      <c r="I53" s="15" t="s">
        <v>783</v>
      </c>
      <c r="J53" s="127">
        <v>0</v>
      </c>
      <c r="K53" s="127"/>
      <c r="L53" s="27"/>
    </row>
    <row r="54" spans="1:13" ht="15">
      <c r="A54" s="24"/>
      <c r="B54" s="49"/>
      <c r="C54" s="218"/>
      <c r="D54" s="50" t="s">
        <v>740</v>
      </c>
      <c r="E54" s="141">
        <v>0</v>
      </c>
      <c r="F54" s="142">
        <v>0</v>
      </c>
      <c r="G54" s="31"/>
      <c r="H54" s="23"/>
      <c r="I54" s="15" t="s">
        <v>128</v>
      </c>
      <c r="J54" s="128" t="e">
        <f>SUM(J47:J53)</f>
        <v>#REF!</v>
      </c>
      <c r="K54" s="128" t="e">
        <f>SUM(K47:K53)</f>
        <v>#REF!</v>
      </c>
      <c r="L54" s="27"/>
    </row>
    <row r="55" spans="1:13" ht="15">
      <c r="B55" s="49"/>
      <c r="C55" s="483" t="s">
        <v>86</v>
      </c>
      <c r="D55" s="483"/>
      <c r="E55" s="143" t="e">
        <f>SUM(E56:E59)</f>
        <v>#REF!</v>
      </c>
      <c r="F55" s="144">
        <f>SUM(F56:F59)</f>
        <v>249989836.23000002</v>
      </c>
      <c r="G55" s="31"/>
      <c r="H55" s="106"/>
      <c r="I55" s="28" t="s">
        <v>737</v>
      </c>
      <c r="J55" s="125"/>
      <c r="K55" s="129" t="e">
        <f>+J54-K54</f>
        <v>#REF!</v>
      </c>
      <c r="L55" s="107"/>
      <c r="M55" s="77">
        <f>+K62+K48-J48</f>
        <v>0</v>
      </c>
    </row>
    <row r="56" spans="1:13" ht="14.25">
      <c r="B56" s="49"/>
      <c r="C56" s="50"/>
      <c r="D56" s="50" t="s">
        <v>100</v>
      </c>
      <c r="E56" s="141">
        <v>0</v>
      </c>
      <c r="F56" s="145">
        <v>0</v>
      </c>
      <c r="G56" s="31"/>
      <c r="H56" s="110"/>
      <c r="I56" s="78"/>
      <c r="J56" s="79" t="s">
        <v>754</v>
      </c>
      <c r="K56" s="80" t="e">
        <f>#REF!</f>
        <v>#REF!</v>
      </c>
      <c r="L56" s="78"/>
    </row>
    <row r="57" spans="1:13" ht="15">
      <c r="A57" s="24" t="s">
        <v>105</v>
      </c>
      <c r="B57" s="49"/>
      <c r="C57" s="218"/>
      <c r="D57" s="50" t="s">
        <v>98</v>
      </c>
      <c r="E57" s="141" t="e">
        <f>#REF!-#REF!</f>
        <v>#REF!</v>
      </c>
      <c r="F57" s="145">
        <v>55074634.01000002</v>
      </c>
      <c r="G57" s="31"/>
      <c r="J57" s="81" t="s">
        <v>705</v>
      </c>
      <c r="K57" s="82" t="e">
        <f>K55+K56</f>
        <v>#REF!</v>
      </c>
    </row>
    <row r="58" spans="1:13" ht="15">
      <c r="B58" s="49"/>
      <c r="C58" s="218"/>
      <c r="D58" s="50" t="s">
        <v>99</v>
      </c>
      <c r="E58" s="141">
        <v>0</v>
      </c>
      <c r="F58" s="145">
        <v>0</v>
      </c>
      <c r="G58" s="31"/>
      <c r="J58" s="31"/>
      <c r="K58" s="33"/>
    </row>
    <row r="59" spans="1:13" ht="15">
      <c r="A59" s="314" t="s">
        <v>27</v>
      </c>
      <c r="B59" s="49"/>
      <c r="C59" s="218"/>
      <c r="D59" s="50" t="s">
        <v>101</v>
      </c>
      <c r="E59" s="141">
        <f>'CONC EGRESOS'!C386</f>
        <v>0</v>
      </c>
      <c r="F59" s="145">
        <v>194915202.22</v>
      </c>
      <c r="G59" s="31"/>
      <c r="H59" s="96"/>
      <c r="I59" s="34" t="s">
        <v>38</v>
      </c>
      <c r="J59" s="22" t="s">
        <v>730</v>
      </c>
      <c r="K59" s="22" t="s">
        <v>86</v>
      </c>
      <c r="L59" s="101"/>
      <c r="M59" s="77"/>
    </row>
    <row r="60" spans="1:13" ht="15">
      <c r="B60" s="484" t="s">
        <v>689</v>
      </c>
      <c r="C60" s="485"/>
      <c r="D60" s="485"/>
      <c r="E60" s="143" t="e">
        <f>+E49-E55</f>
        <v>#REF!</v>
      </c>
      <c r="F60" s="144">
        <f>+F49-F55</f>
        <v>-249989836.23000002</v>
      </c>
      <c r="G60" s="31"/>
      <c r="H60" s="23"/>
      <c r="I60" s="15" t="s">
        <v>38</v>
      </c>
      <c r="J60" s="120"/>
      <c r="K60" s="221" t="e">
        <f>#REF!</f>
        <v>#REF!</v>
      </c>
      <c r="L60" s="27"/>
      <c r="M60" s="213" t="s">
        <v>861</v>
      </c>
    </row>
    <row r="61" spans="1:13" ht="14.25">
      <c r="B61" s="52"/>
      <c r="C61" s="51"/>
      <c r="D61" s="51"/>
      <c r="E61" s="141"/>
      <c r="F61" s="142"/>
      <c r="G61" s="31"/>
      <c r="H61" s="23"/>
      <c r="I61" s="15" t="s">
        <v>738</v>
      </c>
      <c r="J61" s="221" t="e">
        <f>#REF!</f>
        <v>#REF!</v>
      </c>
      <c r="K61" s="120"/>
      <c r="L61" s="27"/>
    </row>
    <row r="62" spans="1:13" ht="15">
      <c r="B62" s="486" t="s">
        <v>102</v>
      </c>
      <c r="C62" s="487"/>
      <c r="D62" s="487"/>
      <c r="E62" s="146" t="e">
        <f>E36+E47+E60</f>
        <v>#REF!</v>
      </c>
      <c r="F62" s="147">
        <f>+F36+F47+F60</f>
        <v>329288122.41999793</v>
      </c>
      <c r="G62" s="31"/>
      <c r="H62" s="23"/>
      <c r="I62" s="15" t="s">
        <v>739</v>
      </c>
      <c r="J62" s="120"/>
      <c r="K62" s="120">
        <v>0</v>
      </c>
      <c r="L62" s="27"/>
    </row>
    <row r="63" spans="1:13" ht="14.25">
      <c r="B63" s="52"/>
      <c r="C63" s="51"/>
      <c r="D63" s="51"/>
      <c r="E63" s="141"/>
      <c r="F63" s="142"/>
      <c r="G63" s="31"/>
      <c r="H63" s="23"/>
      <c r="I63" s="15" t="s">
        <v>755</v>
      </c>
      <c r="J63" s="120"/>
      <c r="K63" s="120">
        <v>0</v>
      </c>
      <c r="L63" s="27"/>
    </row>
    <row r="64" spans="1:13" ht="14.25">
      <c r="A64" s="18" t="s">
        <v>0</v>
      </c>
      <c r="B64" s="484" t="s">
        <v>103</v>
      </c>
      <c r="C64" s="485"/>
      <c r="D64" s="485"/>
      <c r="E64" s="141" t="e">
        <f>VLOOKUP(A64,#REF!,3,0)</f>
        <v>#REF!</v>
      </c>
      <c r="F64" s="145">
        <v>1083028003.3</v>
      </c>
      <c r="G64" s="31"/>
      <c r="H64" s="23"/>
      <c r="I64" s="15" t="s">
        <v>809</v>
      </c>
      <c r="J64" s="117"/>
      <c r="K64" s="117">
        <v>0</v>
      </c>
      <c r="L64" s="27"/>
    </row>
    <row r="65" spans="1:16" ht="14.25">
      <c r="A65" s="18" t="s">
        <v>0</v>
      </c>
      <c r="B65" s="486" t="s">
        <v>104</v>
      </c>
      <c r="C65" s="487"/>
      <c r="D65" s="487"/>
      <c r="E65" s="141" t="e">
        <f>VLOOKUP(A65,#REF!,6,0)</f>
        <v>#REF!</v>
      </c>
      <c r="F65" s="145">
        <v>1412316125.72</v>
      </c>
      <c r="G65" s="31"/>
      <c r="H65" s="108"/>
      <c r="I65" s="15" t="s">
        <v>756</v>
      </c>
      <c r="J65" s="120"/>
      <c r="K65" s="120">
        <v>0</v>
      </c>
      <c r="L65" s="27"/>
    </row>
    <row r="66" spans="1:16" ht="15" thickBot="1">
      <c r="B66" s="488"/>
      <c r="C66" s="489"/>
      <c r="D66" s="489"/>
      <c r="E66" s="489"/>
      <c r="F66" s="490"/>
      <c r="G66" s="31"/>
      <c r="H66" s="23"/>
      <c r="I66" s="15" t="s">
        <v>757</v>
      </c>
      <c r="J66" s="285" t="e">
        <f>#REF!</f>
        <v>#REF!</v>
      </c>
      <c r="K66" s="285" t="e">
        <f>#REF!</f>
        <v>#REF!</v>
      </c>
      <c r="L66" s="27"/>
      <c r="M66" s="213" t="s">
        <v>856</v>
      </c>
      <c r="P66" s="230" t="e">
        <f>J66-K66</f>
        <v>#REF!</v>
      </c>
    </row>
    <row r="67" spans="1:16">
      <c r="B67" s="17" t="s">
        <v>760</v>
      </c>
      <c r="E67" s="15"/>
      <c r="G67" s="209"/>
      <c r="H67" s="23"/>
      <c r="I67" s="83" t="s">
        <v>1022</v>
      </c>
      <c r="J67" s="117">
        <v>97548008.209999993</v>
      </c>
      <c r="K67" s="117">
        <v>0</v>
      </c>
      <c r="L67" s="27"/>
      <c r="M67" s="77"/>
    </row>
    <row r="68" spans="1:16" ht="12" thickBot="1">
      <c r="D68" s="15" t="s">
        <v>122</v>
      </c>
      <c r="E68" s="10" t="e">
        <f>E65-E64</f>
        <v>#REF!</v>
      </c>
      <c r="F68" s="89">
        <f>F65-F64</f>
        <v>329288122.42000008</v>
      </c>
      <c r="G68" s="209"/>
      <c r="H68" s="23"/>
      <c r="I68" s="15" t="s">
        <v>784</v>
      </c>
      <c r="J68" s="117">
        <v>0</v>
      </c>
      <c r="K68" s="117"/>
      <c r="L68" s="27"/>
      <c r="M68" s="213" t="s">
        <v>857</v>
      </c>
    </row>
    <row r="69" spans="1:16" ht="12" thickBot="1">
      <c r="D69" s="7" t="s">
        <v>123</v>
      </c>
      <c r="E69" s="8" t="e">
        <f>E62-E68</f>
        <v>#REF!</v>
      </c>
      <c r="F69" s="89">
        <f>F62-F68</f>
        <v>-2.1457672119140625E-6</v>
      </c>
      <c r="G69" s="209"/>
      <c r="H69" s="23"/>
      <c r="I69" s="15" t="s">
        <v>758</v>
      </c>
      <c r="J69" s="127"/>
      <c r="K69" s="127">
        <f>+J51</f>
        <v>0</v>
      </c>
      <c r="L69" s="27"/>
    </row>
    <row r="70" spans="1:16">
      <c r="E70" s="116"/>
      <c r="F70" s="117"/>
      <c r="G70" s="209"/>
      <c r="H70" s="23"/>
      <c r="I70" s="15" t="s">
        <v>128</v>
      </c>
      <c r="J70" s="128" t="e">
        <f>SUM(J60:J69)</f>
        <v>#REF!</v>
      </c>
      <c r="K70" s="128" t="e">
        <f>SUM(K60:K69)</f>
        <v>#REF!</v>
      </c>
      <c r="L70" s="27"/>
    </row>
    <row r="71" spans="1:16">
      <c r="E71" s="116" t="e">
        <f>E69*2</f>
        <v>#REF!</v>
      </c>
      <c r="F71" s="117"/>
      <c r="G71" s="209"/>
      <c r="H71" s="106"/>
      <c r="I71" s="28" t="s">
        <v>737</v>
      </c>
      <c r="J71" s="125"/>
      <c r="K71" s="125" t="e">
        <f>+K70-J70</f>
        <v>#REF!</v>
      </c>
      <c r="L71" s="107"/>
    </row>
    <row r="72" spans="1:16">
      <c r="D72" s="19"/>
      <c r="E72" s="118"/>
      <c r="F72" s="119"/>
      <c r="G72" s="209"/>
      <c r="J72" s="130" t="s">
        <v>754</v>
      </c>
      <c r="K72" s="131" t="e">
        <f>#REF!</f>
        <v>#REF!</v>
      </c>
    </row>
    <row r="73" spans="1:16">
      <c r="D73" s="46" t="s">
        <v>744</v>
      </c>
      <c r="E73" s="302" t="e">
        <f>E69/2</f>
        <v>#REF!</v>
      </c>
      <c r="F73" s="119"/>
      <c r="G73" s="209"/>
      <c r="J73" s="132" t="s">
        <v>705</v>
      </c>
      <c r="K73" s="133" t="e">
        <f>K71-K72</f>
        <v>#REF!</v>
      </c>
      <c r="L73" s="89"/>
    </row>
    <row r="74" spans="1:16">
      <c r="D74" s="46" t="s">
        <v>744</v>
      </c>
      <c r="E74" s="302"/>
      <c r="F74" s="119"/>
      <c r="J74" s="15"/>
      <c r="K74" s="15"/>
    </row>
    <row r="75" spans="1:16" ht="12" customHeight="1">
      <c r="D75" s="19"/>
      <c r="E75" s="208"/>
      <c r="F75" s="19"/>
      <c r="H75" s="96"/>
      <c r="I75" s="35" t="s">
        <v>94</v>
      </c>
      <c r="J75" s="22" t="s">
        <v>730</v>
      </c>
      <c r="K75" s="22" t="s">
        <v>86</v>
      </c>
      <c r="L75" s="101"/>
    </row>
    <row r="76" spans="1:16">
      <c r="E76" s="303"/>
      <c r="H76" s="23"/>
      <c r="I76" s="15" t="s">
        <v>39</v>
      </c>
      <c r="J76" s="120"/>
      <c r="K76" s="361">
        <f>'CONC EGRESOS'!C349</f>
        <v>0</v>
      </c>
      <c r="L76" s="27"/>
      <c r="M76" s="213" t="s">
        <v>1019</v>
      </c>
    </row>
    <row r="77" spans="1:16" ht="12">
      <c r="E77" s="13"/>
      <c r="H77" s="23"/>
      <c r="I77" s="15" t="s">
        <v>41</v>
      </c>
      <c r="J77" s="120">
        <v>0</v>
      </c>
      <c r="K77" s="361" t="e">
        <f>#REF!</f>
        <v>#REF!</v>
      </c>
      <c r="L77" s="27"/>
      <c r="M77" s="213" t="s">
        <v>1020</v>
      </c>
    </row>
    <row r="78" spans="1:16">
      <c r="E78" s="303"/>
      <c r="H78" s="23" t="s">
        <v>210</v>
      </c>
      <c r="I78" s="15" t="s">
        <v>789</v>
      </c>
      <c r="J78" s="31"/>
      <c r="K78" s="308"/>
      <c r="L78" s="27"/>
    </row>
    <row r="79" spans="1:16" ht="12">
      <c r="H79" s="23"/>
      <c r="I79" s="15" t="s">
        <v>128</v>
      </c>
      <c r="J79" s="134"/>
      <c r="K79" s="134" t="e">
        <f>K76+K77+K78</f>
        <v>#REF!</v>
      </c>
      <c r="L79" s="27"/>
    </row>
    <row r="80" spans="1:16">
      <c r="H80" s="106"/>
      <c r="I80" s="28"/>
      <c r="J80" s="125"/>
      <c r="K80" s="125"/>
      <c r="L80" s="107"/>
      <c r="M80" s="77"/>
    </row>
    <row r="81" spans="8:14">
      <c r="J81" s="130" t="s">
        <v>754</v>
      </c>
      <c r="K81" s="131" t="e">
        <f>#REF!+#REF!</f>
        <v>#REF!</v>
      </c>
    </row>
    <row r="82" spans="8:14">
      <c r="J82" s="132" t="s">
        <v>705</v>
      </c>
      <c r="K82" s="135" t="e">
        <f>+K79-K81</f>
        <v>#REF!</v>
      </c>
    </row>
    <row r="83" spans="8:14">
      <c r="J83" s="120"/>
      <c r="K83" s="120"/>
      <c r="N83" s="77"/>
    </row>
    <row r="84" spans="8:14">
      <c r="J84" s="120"/>
      <c r="K84" s="120"/>
      <c r="M84" s="216" t="s">
        <v>843</v>
      </c>
    </row>
    <row r="85" spans="8:14" ht="12.75">
      <c r="H85" s="96"/>
      <c r="I85" s="78"/>
      <c r="J85" s="22" t="s">
        <v>730</v>
      </c>
      <c r="K85" s="22" t="s">
        <v>86</v>
      </c>
      <c r="L85" s="101"/>
    </row>
    <row r="86" spans="8:14" ht="45">
      <c r="H86" s="23"/>
      <c r="I86" s="226" t="s">
        <v>741</v>
      </c>
      <c r="J86" s="306" t="e">
        <f>M88</f>
        <v>#REF!</v>
      </c>
      <c r="K86" s="222" t="s">
        <v>742</v>
      </c>
      <c r="L86" s="223" t="s">
        <v>742</v>
      </c>
      <c r="M86" s="224" t="e">
        <f>#REF!</f>
        <v>#REF!</v>
      </c>
      <c r="N86" s="213" t="s">
        <v>125</v>
      </c>
    </row>
    <row r="87" spans="8:14">
      <c r="H87" s="106"/>
      <c r="I87" s="28"/>
      <c r="J87" s="30"/>
      <c r="K87" s="90"/>
      <c r="L87" s="91"/>
      <c r="M87" s="225" t="e">
        <f>#REF!</f>
        <v>#REF!</v>
      </c>
      <c r="N87" s="213" t="s">
        <v>845</v>
      </c>
    </row>
    <row r="88" spans="8:14">
      <c r="K88" s="15"/>
      <c r="M88" s="224" t="e">
        <f>M86-M87</f>
        <v>#REF!</v>
      </c>
      <c r="N88" s="213" t="s">
        <v>731</v>
      </c>
    </row>
    <row r="89" spans="8:14" ht="12">
      <c r="H89" s="13"/>
      <c r="I89" s="36"/>
      <c r="K89" s="15"/>
    </row>
    <row r="90" spans="8:14">
      <c r="H90" s="111"/>
      <c r="I90" s="37" t="s">
        <v>743</v>
      </c>
      <c r="K90" s="15"/>
    </row>
    <row r="91" spans="8:14">
      <c r="K91" s="15"/>
    </row>
    <row r="92" spans="8:14">
      <c r="K92" s="15"/>
    </row>
    <row r="93" spans="8:14" ht="12">
      <c r="H93" s="38" t="s">
        <v>745</v>
      </c>
      <c r="K93" s="15"/>
    </row>
    <row r="94" spans="8:14">
      <c r="H94" s="37" t="s">
        <v>746</v>
      </c>
      <c r="K94" s="15"/>
    </row>
    <row r="97" spans="8:11" ht="12">
      <c r="H97" s="14"/>
      <c r="K97" s="15"/>
    </row>
    <row r="98" spans="8:11" ht="12">
      <c r="H98" s="13"/>
      <c r="K98" s="15"/>
    </row>
  </sheetData>
  <mergeCells count="20"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  <mergeCell ref="B65:D65"/>
    <mergeCell ref="B66:F66"/>
    <mergeCell ref="B49:D49"/>
    <mergeCell ref="C50:D50"/>
    <mergeCell ref="C55:D55"/>
    <mergeCell ref="B60:D60"/>
    <mergeCell ref="B62:D62"/>
    <mergeCell ref="B64:D64"/>
  </mergeCells>
  <printOptions horizontalCentered="1" verticalCentered="1"/>
  <pageMargins left="0.78740157480314965" right="0.31496062992125984" top="0.35433070866141736" bottom="0.35433070866141736" header="0.31496062992125984" footer="0.31496062992125984"/>
  <pageSetup paperSize="152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70"/>
  <sheetViews>
    <sheetView showGridLines="0" workbookViewId="0">
      <selection activeCell="D17" sqref="D17"/>
    </sheetView>
  </sheetViews>
  <sheetFormatPr baseColWidth="10" defaultColWidth="16.42578125" defaultRowHeight="11.25"/>
  <cols>
    <col min="1" max="1" width="11.7109375" style="18" bestFit="1" customWidth="1"/>
    <col min="2" max="3" width="2.42578125" style="15" customWidth="1"/>
    <col min="4" max="4" width="75.7109375" style="15" customWidth="1"/>
    <col min="5" max="5" width="19.7109375" style="10" bestFit="1" customWidth="1"/>
    <col min="6" max="6" width="19.140625" style="15" bestFit="1" customWidth="1"/>
    <col min="7" max="16384" width="16.42578125" style="15"/>
  </cols>
  <sheetData>
    <row r="1" spans="1:7" ht="12" thickBot="1"/>
    <row r="2" spans="1:7" ht="18">
      <c r="B2" s="471" t="s">
        <v>29</v>
      </c>
      <c r="C2" s="472"/>
      <c r="D2" s="472"/>
      <c r="E2" s="472"/>
      <c r="F2" s="473"/>
    </row>
    <row r="3" spans="1:7" ht="18">
      <c r="B3" s="474" t="s">
        <v>80</v>
      </c>
      <c r="C3" s="475"/>
      <c r="D3" s="475"/>
      <c r="E3" s="475"/>
      <c r="F3" s="476"/>
    </row>
    <row r="4" spans="1:7" ht="18">
      <c r="B4" s="477" t="s">
        <v>1105</v>
      </c>
      <c r="C4" s="478"/>
      <c r="D4" s="478"/>
      <c r="E4" s="478"/>
      <c r="F4" s="479"/>
    </row>
    <row r="5" spans="1:7" ht="13.5" thickBot="1">
      <c r="B5" s="480" t="s">
        <v>81</v>
      </c>
      <c r="C5" s="481"/>
      <c r="D5" s="481"/>
      <c r="E5" s="94">
        <v>2024</v>
      </c>
      <c r="F5" s="95">
        <v>2023</v>
      </c>
    </row>
    <row r="6" spans="1:7" ht="12.75" customHeight="1">
      <c r="B6" s="47"/>
      <c r="C6" s="48"/>
      <c r="D6" s="48"/>
      <c r="E6" s="53"/>
      <c r="F6" s="137"/>
    </row>
    <row r="7" spans="1:7" ht="15">
      <c r="B7" s="482" t="s">
        <v>82</v>
      </c>
      <c r="C7" s="483"/>
      <c r="D7" s="483"/>
      <c r="E7" s="54"/>
      <c r="F7" s="138"/>
    </row>
    <row r="8" spans="1:7" ht="15">
      <c r="B8" s="49"/>
      <c r="C8" s="483" t="s">
        <v>83</v>
      </c>
      <c r="D8" s="483"/>
      <c r="E8" s="139" t="e">
        <f>SUM(E9:E18)</f>
        <v>#REF!</v>
      </c>
      <c r="F8" s="140">
        <f>SUM(F9:F18)</f>
        <v>8751528567.6299992</v>
      </c>
      <c r="G8" s="89"/>
    </row>
    <row r="9" spans="1:7" ht="15">
      <c r="A9" s="24"/>
      <c r="B9" s="49"/>
      <c r="C9" s="218"/>
      <c r="D9" s="50" t="s">
        <v>62</v>
      </c>
      <c r="E9" s="141" t="e">
        <f>'EFE 11-24 FINAL'!E9</f>
        <v>#REF!</v>
      </c>
      <c r="F9" s="142">
        <v>2333289788.02</v>
      </c>
      <c r="G9" s="89"/>
    </row>
    <row r="10" spans="1:7" ht="15">
      <c r="A10" s="24"/>
      <c r="B10" s="49"/>
      <c r="C10" s="218"/>
      <c r="D10" s="50" t="s">
        <v>63</v>
      </c>
      <c r="E10" s="141" t="e">
        <f>'EFE 11-24 FINAL'!E10</f>
        <v>#REF!</v>
      </c>
      <c r="F10" s="142">
        <v>0</v>
      </c>
      <c r="G10" s="89"/>
    </row>
    <row r="11" spans="1:7" ht="14.25">
      <c r="A11" s="24"/>
      <c r="B11" s="49"/>
      <c r="C11" s="50"/>
      <c r="D11" s="50" t="s">
        <v>84</v>
      </c>
      <c r="E11" s="141" t="e">
        <f>'EFE 11-24 FINAL'!E11</f>
        <v>#REF!</v>
      </c>
      <c r="F11" s="142">
        <v>0</v>
      </c>
      <c r="G11" s="89"/>
    </row>
    <row r="12" spans="1:7" ht="14.25">
      <c r="A12" s="24"/>
      <c r="B12" s="49"/>
      <c r="C12" s="50"/>
      <c r="D12" s="50" t="s">
        <v>64</v>
      </c>
      <c r="E12" s="141" t="e">
        <f>'EFE 11-24 FINAL'!E12</f>
        <v>#REF!</v>
      </c>
      <c r="F12" s="142">
        <v>318812657.75999999</v>
      </c>
      <c r="G12" s="89"/>
    </row>
    <row r="13" spans="1:7" ht="14.25">
      <c r="A13" s="24"/>
      <c r="B13" s="49"/>
      <c r="C13" s="50"/>
      <c r="D13" s="50" t="s">
        <v>124</v>
      </c>
      <c r="E13" s="141" t="e">
        <f>'EFE 11-24 FINAL'!E13</f>
        <v>#REF!</v>
      </c>
      <c r="F13" s="142">
        <v>307150428.42000002</v>
      </c>
      <c r="G13" s="89"/>
    </row>
    <row r="14" spans="1:7" ht="14.25">
      <c r="A14" s="24"/>
      <c r="B14" s="49"/>
      <c r="C14" s="50"/>
      <c r="D14" s="50" t="s">
        <v>127</v>
      </c>
      <c r="E14" s="141" t="e">
        <f>'EFE 11-24 FINAL'!E14</f>
        <v>#REF!</v>
      </c>
      <c r="F14" s="142">
        <v>490640239.98000002</v>
      </c>
      <c r="G14" s="89"/>
    </row>
    <row r="15" spans="1:7" ht="14.25">
      <c r="A15" s="24"/>
      <c r="B15" s="49"/>
      <c r="C15" s="50"/>
      <c r="D15" s="50" t="s">
        <v>690</v>
      </c>
      <c r="E15" s="141" t="e">
        <f>'EFE 11-24 FINAL'!E15</f>
        <v>#REF!</v>
      </c>
      <c r="F15" s="142">
        <v>0</v>
      </c>
      <c r="G15" s="89"/>
    </row>
    <row r="16" spans="1:7" ht="28.5">
      <c r="A16" s="24"/>
      <c r="B16" s="49"/>
      <c r="C16" s="50"/>
      <c r="D16" s="55" t="s">
        <v>691</v>
      </c>
      <c r="E16" s="141" t="e">
        <f>'EFE 11-24 FINAL'!E16</f>
        <v>#REF!</v>
      </c>
      <c r="F16" s="172">
        <v>4402895354.3100004</v>
      </c>
      <c r="G16" s="89"/>
    </row>
    <row r="17" spans="1:7" ht="28.5">
      <c r="A17" s="24"/>
      <c r="B17" s="49"/>
      <c r="C17" s="50"/>
      <c r="D17" s="55" t="s">
        <v>692</v>
      </c>
      <c r="E17" s="141" t="e">
        <f>'EFE 11-24 FINAL'!E17</f>
        <v>#REF!</v>
      </c>
      <c r="F17" s="172">
        <v>683670576.77999997</v>
      </c>
      <c r="G17" s="89"/>
    </row>
    <row r="18" spans="1:7" ht="14.25">
      <c r="A18" s="24"/>
      <c r="B18" s="49"/>
      <c r="C18" s="50"/>
      <c r="D18" s="50" t="s">
        <v>85</v>
      </c>
      <c r="E18" s="141" t="e">
        <f>'EFE 11-24 FINAL'!E18</f>
        <v>#REF!</v>
      </c>
      <c r="F18" s="142">
        <v>215069522.35999963</v>
      </c>
      <c r="G18" s="89"/>
    </row>
    <row r="19" spans="1:7" ht="15">
      <c r="B19" s="49"/>
      <c r="C19" s="483" t="s">
        <v>86</v>
      </c>
      <c r="D19" s="483"/>
      <c r="E19" s="143" t="e">
        <f>SUM(E20:E35)</f>
        <v>#REF!</v>
      </c>
      <c r="F19" s="144">
        <f>SUM(F20:F35)</f>
        <v>5861894404.5699997</v>
      </c>
      <c r="G19" s="89"/>
    </row>
    <row r="20" spans="1:7" ht="15">
      <c r="A20" s="24"/>
      <c r="B20" s="49"/>
      <c r="C20" s="218"/>
      <c r="D20" s="50" t="s">
        <v>67</v>
      </c>
      <c r="E20" s="141">
        <f>'EFE 11-24 FINAL'!E20</f>
        <v>0</v>
      </c>
      <c r="F20" s="145">
        <v>1908590400.8999965</v>
      </c>
      <c r="G20" s="89"/>
    </row>
    <row r="21" spans="1:7" ht="15">
      <c r="A21" s="24"/>
      <c r="B21" s="49"/>
      <c r="C21" s="218"/>
      <c r="D21" s="50" t="s">
        <v>68</v>
      </c>
      <c r="E21" s="141">
        <f>'EFE 11-24 FINAL'!E21</f>
        <v>0</v>
      </c>
      <c r="F21" s="145">
        <v>839876500.3399992</v>
      </c>
      <c r="G21" s="89"/>
    </row>
    <row r="22" spans="1:7" ht="15">
      <c r="A22" s="24"/>
      <c r="B22" s="49"/>
      <c r="C22" s="218"/>
      <c r="D22" s="50" t="s">
        <v>69</v>
      </c>
      <c r="E22" s="141">
        <f>'EFE 11-24 FINAL'!E22</f>
        <v>0</v>
      </c>
      <c r="F22" s="145">
        <v>2278593657.9600019</v>
      </c>
      <c r="G22" s="89"/>
    </row>
    <row r="23" spans="1:7" ht="15">
      <c r="A23" s="24"/>
      <c r="B23" s="49"/>
      <c r="C23" s="218"/>
      <c r="D23" s="50" t="s">
        <v>70</v>
      </c>
      <c r="E23" s="141">
        <f>'EFE 11-24 FINAL'!E23</f>
        <v>0</v>
      </c>
      <c r="F23" s="145">
        <v>0</v>
      </c>
      <c r="G23" s="89"/>
    </row>
    <row r="24" spans="1:7" ht="15">
      <c r="A24" s="24"/>
      <c r="B24" s="49"/>
      <c r="C24" s="218"/>
      <c r="D24" s="50" t="s">
        <v>87</v>
      </c>
      <c r="E24" s="141">
        <f>'EFE 11-24 FINAL'!E24</f>
        <v>0</v>
      </c>
      <c r="F24" s="145">
        <v>81835388.030000001</v>
      </c>
      <c r="G24" s="89"/>
    </row>
    <row r="25" spans="1:7" ht="15">
      <c r="A25" s="24"/>
      <c r="B25" s="49"/>
      <c r="C25" s="218"/>
      <c r="D25" s="50" t="s">
        <v>88</v>
      </c>
      <c r="E25" s="141">
        <f>'EFE 11-24 FINAL'!E25</f>
        <v>0</v>
      </c>
      <c r="F25" s="145">
        <v>13000000</v>
      </c>
      <c r="G25" s="89"/>
    </row>
    <row r="26" spans="1:7" ht="15">
      <c r="A26" s="24"/>
      <c r="B26" s="49"/>
      <c r="C26" s="218"/>
      <c r="D26" s="50" t="s">
        <v>71</v>
      </c>
      <c r="E26" s="141">
        <f>'EFE 11-24 FINAL'!E26</f>
        <v>0</v>
      </c>
      <c r="F26" s="145">
        <v>100934726.89</v>
      </c>
      <c r="G26" s="89"/>
    </row>
    <row r="27" spans="1:7" ht="15">
      <c r="A27" s="24"/>
      <c r="B27" s="49"/>
      <c r="C27" s="218"/>
      <c r="D27" s="50" t="s">
        <v>72</v>
      </c>
      <c r="E27" s="141">
        <f>'EFE 11-24 FINAL'!E27</f>
        <v>0</v>
      </c>
      <c r="F27" s="145">
        <v>430243514.50999999</v>
      </c>
      <c r="G27" s="89"/>
    </row>
    <row r="28" spans="1:7" ht="15">
      <c r="A28" s="24"/>
      <c r="B28" s="49"/>
      <c r="C28" s="218"/>
      <c r="D28" s="50" t="s">
        <v>73</v>
      </c>
      <c r="E28" s="141">
        <f>'EFE 11-24 FINAL'!E28</f>
        <v>0</v>
      </c>
      <c r="F28" s="145">
        <v>11876704.470000001</v>
      </c>
      <c r="G28" s="89"/>
    </row>
    <row r="29" spans="1:7" ht="15">
      <c r="A29" s="24"/>
      <c r="B29" s="49"/>
      <c r="C29" s="218"/>
      <c r="D29" s="50" t="s">
        <v>74</v>
      </c>
      <c r="E29" s="141">
        <f>'EFE 11-24 FINAL'!E29</f>
        <v>0</v>
      </c>
      <c r="F29" s="145">
        <v>0</v>
      </c>
      <c r="G29" s="89"/>
    </row>
    <row r="30" spans="1:7" ht="15" customHeight="1">
      <c r="A30" s="24"/>
      <c r="B30" s="49"/>
      <c r="C30" s="218"/>
      <c r="D30" s="50" t="s">
        <v>75</v>
      </c>
      <c r="E30" s="141">
        <f>'EFE 11-24 FINAL'!E30</f>
        <v>0</v>
      </c>
      <c r="F30" s="145">
        <v>0</v>
      </c>
      <c r="G30" s="89"/>
    </row>
    <row r="31" spans="1:7" ht="15">
      <c r="A31" s="24"/>
      <c r="B31" s="49"/>
      <c r="C31" s="218"/>
      <c r="D31" s="50" t="s">
        <v>76</v>
      </c>
      <c r="E31" s="141">
        <f>'EFE 11-24 FINAL'!E31</f>
        <v>0</v>
      </c>
      <c r="F31" s="145">
        <v>0</v>
      </c>
      <c r="G31" s="89"/>
    </row>
    <row r="32" spans="1:7" ht="15">
      <c r="A32" s="24"/>
      <c r="B32" s="49"/>
      <c r="C32" s="218"/>
      <c r="D32" s="50" t="s">
        <v>89</v>
      </c>
      <c r="E32" s="141">
        <f>'EFE 11-24 FINAL'!E32</f>
        <v>0</v>
      </c>
      <c r="F32" s="145">
        <v>0</v>
      </c>
      <c r="G32" s="89"/>
    </row>
    <row r="33" spans="1:7" ht="15">
      <c r="A33" s="24"/>
      <c r="B33" s="49"/>
      <c r="C33" s="218"/>
      <c r="D33" s="50" t="s">
        <v>42</v>
      </c>
      <c r="E33" s="141">
        <f>'EFE 11-24 FINAL'!E33</f>
        <v>0</v>
      </c>
      <c r="F33" s="145">
        <v>0</v>
      </c>
      <c r="G33" s="89"/>
    </row>
    <row r="34" spans="1:7" ht="15">
      <c r="A34" s="24"/>
      <c r="B34" s="49"/>
      <c r="C34" s="218"/>
      <c r="D34" s="50" t="s">
        <v>77</v>
      </c>
      <c r="E34" s="141">
        <f>'EFE 11-24 FINAL'!E34</f>
        <v>0</v>
      </c>
      <c r="F34" s="145">
        <v>56256409.590000004</v>
      </c>
      <c r="G34" s="89"/>
    </row>
    <row r="35" spans="1:7" ht="15">
      <c r="A35" s="24"/>
      <c r="B35" s="49"/>
      <c r="C35" s="218"/>
      <c r="D35" s="50" t="s">
        <v>90</v>
      </c>
      <c r="E35" s="141" t="e">
        <f>'EFE 11-24 FINAL'!E35</f>
        <v>#REF!</v>
      </c>
      <c r="F35" s="145">
        <v>140687101.8800014</v>
      </c>
      <c r="G35" s="89"/>
    </row>
    <row r="36" spans="1:7" ht="15">
      <c r="B36" s="484" t="s">
        <v>91</v>
      </c>
      <c r="C36" s="485"/>
      <c r="D36" s="485"/>
      <c r="E36" s="143" t="e">
        <f>E8-E19</f>
        <v>#REF!</v>
      </c>
      <c r="F36" s="144">
        <f>F8-F19</f>
        <v>2889634163.0599995</v>
      </c>
      <c r="G36" s="89"/>
    </row>
    <row r="37" spans="1:7" ht="5.25" customHeight="1">
      <c r="B37" s="56"/>
      <c r="C37" s="51"/>
      <c r="D37" s="51"/>
      <c r="E37" s="141"/>
      <c r="F37" s="142"/>
      <c r="G37" s="89"/>
    </row>
    <row r="38" spans="1:7" ht="15">
      <c r="B38" s="482" t="s">
        <v>92</v>
      </c>
      <c r="C38" s="483"/>
      <c r="D38" s="483"/>
      <c r="E38" s="141"/>
      <c r="F38" s="142"/>
      <c r="G38" s="89"/>
    </row>
    <row r="39" spans="1:7" ht="15">
      <c r="B39" s="49"/>
      <c r="C39" s="483" t="s">
        <v>83</v>
      </c>
      <c r="D39" s="483"/>
      <c r="E39" s="146" t="e">
        <f>SUM(E40:E42)</f>
        <v>#REF!</v>
      </c>
      <c r="F39" s="147">
        <f>SUM(F40:F42)</f>
        <v>7525510.1500000004</v>
      </c>
      <c r="G39" s="89"/>
    </row>
    <row r="40" spans="1:7" ht="14.25">
      <c r="A40" s="24"/>
      <c r="B40" s="49"/>
      <c r="C40" s="50"/>
      <c r="D40" s="50" t="s">
        <v>37</v>
      </c>
      <c r="E40" s="141">
        <f>'EFE 11-24 FINAL'!E40</f>
        <v>0</v>
      </c>
      <c r="F40" s="145">
        <v>0</v>
      </c>
      <c r="G40" s="89"/>
    </row>
    <row r="41" spans="1:7" ht="14.25">
      <c r="A41" s="24"/>
      <c r="B41" s="49"/>
      <c r="C41" s="50"/>
      <c r="D41" s="50" t="s">
        <v>38</v>
      </c>
      <c r="E41" s="141">
        <f>'EFE 11-24 FINAL'!E41</f>
        <v>0</v>
      </c>
      <c r="F41" s="145">
        <v>7525510.1500000004</v>
      </c>
      <c r="G41" s="89"/>
    </row>
    <row r="42" spans="1:7" ht="14.25">
      <c r="B42" s="49"/>
      <c r="C42" s="50"/>
      <c r="D42" s="50" t="s">
        <v>93</v>
      </c>
      <c r="E42" s="141" t="e">
        <f>'EFE 11-24 FINAL'!E42</f>
        <v>#REF!</v>
      </c>
      <c r="F42" s="145">
        <v>0</v>
      </c>
      <c r="G42" s="89"/>
    </row>
    <row r="43" spans="1:7" ht="15">
      <c r="B43" s="49"/>
      <c r="C43" s="483" t="s">
        <v>86</v>
      </c>
      <c r="D43" s="483"/>
      <c r="E43" s="146" t="e">
        <f>SUM(E44:E46)</f>
        <v>#REF!</v>
      </c>
      <c r="F43" s="147">
        <f>SUM(F44:F46)</f>
        <v>1938259108.6599996</v>
      </c>
      <c r="G43" s="89"/>
    </row>
    <row r="44" spans="1:7" ht="14.25">
      <c r="A44" s="24"/>
      <c r="B44" s="49"/>
      <c r="C44" s="50"/>
      <c r="D44" s="50" t="s">
        <v>37</v>
      </c>
      <c r="E44" s="141">
        <f>'EFE 11-24 FINAL'!E44</f>
        <v>0</v>
      </c>
      <c r="F44" s="145">
        <v>1494693832.0999994</v>
      </c>
      <c r="G44" s="89"/>
    </row>
    <row r="45" spans="1:7" ht="15">
      <c r="A45" s="24"/>
      <c r="B45" s="49"/>
      <c r="C45" s="218"/>
      <c r="D45" s="50" t="s">
        <v>38</v>
      </c>
      <c r="E45" s="141">
        <f>'EFE 11-24 FINAL'!E45</f>
        <v>0</v>
      </c>
      <c r="F45" s="145">
        <v>235405394.51000011</v>
      </c>
      <c r="G45" s="89"/>
    </row>
    <row r="46" spans="1:7" ht="14.25">
      <c r="A46" s="24"/>
      <c r="B46" s="49"/>
      <c r="C46" s="50"/>
      <c r="D46" s="50" t="s">
        <v>94</v>
      </c>
      <c r="E46" s="141" t="e">
        <f>'EFE 11-24 FINAL'!E46</f>
        <v>#REF!</v>
      </c>
      <c r="F46" s="145">
        <v>208159882.04999998</v>
      </c>
      <c r="G46" s="89"/>
    </row>
    <row r="47" spans="1:7" ht="15">
      <c r="B47" s="484" t="s">
        <v>95</v>
      </c>
      <c r="C47" s="485"/>
      <c r="D47" s="485"/>
      <c r="E47" s="146" t="e">
        <f>E39-E43</f>
        <v>#REF!</v>
      </c>
      <c r="F47" s="147">
        <f>F39-F43</f>
        <v>-1930733598.5099995</v>
      </c>
      <c r="G47" s="89"/>
    </row>
    <row r="48" spans="1:7" ht="14.25">
      <c r="B48" s="52"/>
      <c r="C48" s="51"/>
      <c r="D48" s="51"/>
      <c r="E48" s="141"/>
      <c r="F48" s="142"/>
      <c r="G48" s="89"/>
    </row>
    <row r="49" spans="1:7" ht="15">
      <c r="B49" s="482" t="s">
        <v>96</v>
      </c>
      <c r="C49" s="483"/>
      <c r="D49" s="483"/>
      <c r="E49" s="143">
        <v>0</v>
      </c>
      <c r="F49" s="144">
        <v>0</v>
      </c>
      <c r="G49" s="89"/>
    </row>
    <row r="50" spans="1:7" ht="15">
      <c r="B50" s="49"/>
      <c r="C50" s="483" t="s">
        <v>83</v>
      </c>
      <c r="D50" s="483"/>
      <c r="E50" s="146" t="e">
        <f>SUM(E51:E54)</f>
        <v>#REF!</v>
      </c>
      <c r="F50" s="144">
        <f>SUM(F51:F54)</f>
        <v>0</v>
      </c>
      <c r="G50" s="89"/>
    </row>
    <row r="51" spans="1:7" ht="14.25">
      <c r="B51" s="49"/>
      <c r="C51" s="50"/>
      <c r="D51" s="50" t="s">
        <v>97</v>
      </c>
      <c r="E51" s="141">
        <f>'EFE 11-24 FINAL'!E51</f>
        <v>0</v>
      </c>
      <c r="F51" s="142">
        <v>0</v>
      </c>
      <c r="G51" s="89"/>
    </row>
    <row r="52" spans="1:7" ht="15">
      <c r="A52" s="24"/>
      <c r="B52" s="49"/>
      <c r="C52" s="218"/>
      <c r="D52" s="50" t="s">
        <v>98</v>
      </c>
      <c r="E52" s="141" t="e">
        <f>'EFE 11-24 FINAL'!E52</f>
        <v>#REF!</v>
      </c>
      <c r="F52" s="142">
        <v>0</v>
      </c>
      <c r="G52" s="89"/>
    </row>
    <row r="53" spans="1:7" ht="15">
      <c r="B53" s="49"/>
      <c r="C53" s="218"/>
      <c r="D53" s="50" t="s">
        <v>99</v>
      </c>
      <c r="E53" s="141">
        <f>'EFE 11-24 FINAL'!E53</f>
        <v>0</v>
      </c>
      <c r="F53" s="142">
        <v>0</v>
      </c>
      <c r="G53" s="89"/>
    </row>
    <row r="54" spans="1:7" ht="15">
      <c r="A54" s="24"/>
      <c r="B54" s="49"/>
      <c r="C54" s="218"/>
      <c r="D54" s="50" t="s">
        <v>740</v>
      </c>
      <c r="E54" s="141">
        <f>'EFE 11-24 FINAL'!E54</f>
        <v>0</v>
      </c>
      <c r="F54" s="142">
        <v>0</v>
      </c>
      <c r="G54" s="89"/>
    </row>
    <row r="55" spans="1:7" ht="15">
      <c r="B55" s="49"/>
      <c r="C55" s="483" t="s">
        <v>86</v>
      </c>
      <c r="D55" s="483"/>
      <c r="E55" s="143" t="e">
        <f>SUM(E56:E59)</f>
        <v>#REF!</v>
      </c>
      <c r="F55" s="144">
        <f>SUM(F56:F59)</f>
        <v>211377747.08000004</v>
      </c>
      <c r="G55" s="89"/>
    </row>
    <row r="56" spans="1:7" ht="14.25">
      <c r="B56" s="49"/>
      <c r="C56" s="50"/>
      <c r="D56" s="50" t="s">
        <v>100</v>
      </c>
      <c r="E56" s="141">
        <f>'EFE 11-24 FINAL'!E56</f>
        <v>0</v>
      </c>
      <c r="F56" s="145">
        <v>0</v>
      </c>
      <c r="G56" s="89"/>
    </row>
    <row r="57" spans="1:7" ht="15">
      <c r="A57" s="24"/>
      <c r="B57" s="49"/>
      <c r="C57" s="218"/>
      <c r="D57" s="50" t="s">
        <v>98</v>
      </c>
      <c r="E57" s="141" t="e">
        <f>'EFE 11-24 FINAL'!E57</f>
        <v>#REF!</v>
      </c>
      <c r="F57" s="145">
        <v>31940672.300000049</v>
      </c>
      <c r="G57" s="89"/>
    </row>
    <row r="58" spans="1:7" ht="15">
      <c r="B58" s="49"/>
      <c r="C58" s="218"/>
      <c r="D58" s="50" t="s">
        <v>99</v>
      </c>
      <c r="E58" s="141">
        <f>'EFE 11-24 FINAL'!E58</f>
        <v>0</v>
      </c>
      <c r="F58" s="145">
        <v>0</v>
      </c>
      <c r="G58" s="89"/>
    </row>
    <row r="59" spans="1:7" ht="15">
      <c r="A59" s="24"/>
      <c r="B59" s="49"/>
      <c r="C59" s="218"/>
      <c r="D59" s="50" t="s">
        <v>101</v>
      </c>
      <c r="E59" s="141">
        <f>'EFE 11-24 FINAL'!E59</f>
        <v>0</v>
      </c>
      <c r="F59" s="145">
        <v>179437074.78</v>
      </c>
      <c r="G59" s="89"/>
    </row>
    <row r="60" spans="1:7" ht="15">
      <c r="B60" s="484" t="s">
        <v>689</v>
      </c>
      <c r="C60" s="485"/>
      <c r="D60" s="485"/>
      <c r="E60" s="143" t="e">
        <f>E50-E55</f>
        <v>#REF!</v>
      </c>
      <c r="F60" s="144">
        <f>F50-F55</f>
        <v>-211377747.08000004</v>
      </c>
      <c r="G60" s="89"/>
    </row>
    <row r="61" spans="1:7" ht="14.25">
      <c r="B61" s="52"/>
      <c r="C61" s="51"/>
      <c r="D61" s="51"/>
      <c r="E61" s="141"/>
      <c r="F61" s="142"/>
      <c r="G61" s="89"/>
    </row>
    <row r="62" spans="1:7" ht="15">
      <c r="B62" s="486" t="s">
        <v>102</v>
      </c>
      <c r="C62" s="487"/>
      <c r="D62" s="487"/>
      <c r="E62" s="146" t="e">
        <f>E36+E47+E60</f>
        <v>#REF!</v>
      </c>
      <c r="F62" s="147">
        <f>F36+F47+F60</f>
        <v>747522817.46999991</v>
      </c>
      <c r="G62" s="89"/>
    </row>
    <row r="63" spans="1:7" ht="14.25">
      <c r="B63" s="52"/>
      <c r="C63" s="51"/>
      <c r="D63" s="51"/>
      <c r="E63" s="141"/>
      <c r="F63" s="142"/>
      <c r="G63" s="89"/>
    </row>
    <row r="64" spans="1:7" ht="14.25">
      <c r="B64" s="484" t="s">
        <v>103</v>
      </c>
      <c r="C64" s="485"/>
      <c r="D64" s="485"/>
      <c r="E64" s="141" t="e">
        <f>'EFE 11-24 FINAL'!E64</f>
        <v>#REF!</v>
      </c>
      <c r="F64" s="145">
        <v>1083028003.3</v>
      </c>
      <c r="G64" s="89"/>
    </row>
    <row r="65" spans="2:7" ht="14.25">
      <c r="B65" s="486" t="s">
        <v>104</v>
      </c>
      <c r="C65" s="487"/>
      <c r="D65" s="487"/>
      <c r="E65" s="141" t="e">
        <f>'EFE 11-24 FINAL'!E65</f>
        <v>#REF!</v>
      </c>
      <c r="F65" s="145">
        <v>1830550820.77</v>
      </c>
      <c r="G65" s="89"/>
    </row>
    <row r="66" spans="2:7" ht="15" thickBot="1">
      <c r="B66" s="488"/>
      <c r="C66" s="489"/>
      <c r="D66" s="489"/>
      <c r="E66" s="489"/>
      <c r="F66" s="490"/>
    </row>
    <row r="67" spans="2:7">
      <c r="B67" s="17" t="s">
        <v>760</v>
      </c>
      <c r="E67" s="15"/>
    </row>
    <row r="68" spans="2:7" ht="12" thickBot="1">
      <c r="D68" s="15" t="s">
        <v>122</v>
      </c>
      <c r="E68" s="10" t="e">
        <f>E65-E64</f>
        <v>#REF!</v>
      </c>
      <c r="F68" s="89">
        <f>F65-F64</f>
        <v>747522817.47000003</v>
      </c>
    </row>
    <row r="69" spans="2:7" ht="12" thickBot="1">
      <c r="D69" s="7" t="s">
        <v>123</v>
      </c>
      <c r="E69" s="8" t="e">
        <f>E62-E68</f>
        <v>#REF!</v>
      </c>
      <c r="F69" s="89">
        <f>F62-F68</f>
        <v>0</v>
      </c>
    </row>
    <row r="70" spans="2:7">
      <c r="E70" s="116"/>
      <c r="F70" s="117"/>
    </row>
  </sheetData>
  <mergeCells count="20"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  <mergeCell ref="B65:D65"/>
    <mergeCell ref="B66:F66"/>
    <mergeCell ref="B49:D49"/>
    <mergeCell ref="C50:D50"/>
    <mergeCell ref="C55:D55"/>
    <mergeCell ref="B60:D60"/>
    <mergeCell ref="B62:D62"/>
    <mergeCell ref="B64:D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"/>
  <sheetViews>
    <sheetView showGridLines="0" topLeftCell="A10" zoomScale="130" zoomScaleNormal="130" workbookViewId="0">
      <selection activeCell="E41" sqref="E41"/>
    </sheetView>
  </sheetViews>
  <sheetFormatPr baseColWidth="10" defaultColWidth="10.85546875" defaultRowHeight="15"/>
  <cols>
    <col min="1" max="2" width="13.85546875" style="175" bestFit="1" customWidth="1"/>
    <col min="3" max="3" width="57.42578125" style="176" bestFit="1" customWidth="1"/>
    <col min="4" max="4" width="18.7109375" style="176" customWidth="1"/>
    <col min="5" max="5" width="18.7109375" style="178" customWidth="1"/>
    <col min="6" max="6" width="19" style="176" bestFit="1" customWidth="1"/>
    <col min="7" max="7" width="21.7109375" style="176" customWidth="1"/>
    <col min="8" max="8" width="10.85546875" style="176"/>
    <col min="9" max="9" width="16.28515625" style="176" bestFit="1" customWidth="1"/>
    <col min="10" max="10" width="10.85546875" style="176"/>
    <col min="11" max="11" width="16.85546875" style="176" bestFit="1" customWidth="1"/>
    <col min="12" max="12" width="10.85546875" style="176"/>
    <col min="13" max="13" width="17.28515625" style="176" customWidth="1"/>
    <col min="14" max="14" width="17.42578125" style="176" customWidth="1"/>
    <col min="15" max="16384" width="10.85546875" style="176"/>
  </cols>
  <sheetData>
    <row r="2" spans="1:14">
      <c r="C2" s="176" t="s">
        <v>751</v>
      </c>
      <c r="D2" s="177"/>
    </row>
    <row r="3" spans="1:14">
      <c r="C3" s="179" t="s">
        <v>751</v>
      </c>
      <c r="D3" s="180" t="s">
        <v>2328</v>
      </c>
      <c r="E3" s="180" t="s">
        <v>832</v>
      </c>
    </row>
    <row r="4" spans="1:14">
      <c r="A4" s="181" t="s">
        <v>132</v>
      </c>
      <c r="B4" s="181"/>
      <c r="C4" s="182" t="s">
        <v>133</v>
      </c>
      <c r="D4" s="183" t="e">
        <f>VLOOKUP(A4,#REF!,6)</f>
        <v>#REF!</v>
      </c>
      <c r="E4" s="183">
        <v>1008020.5</v>
      </c>
    </row>
    <row r="5" spans="1:14">
      <c r="A5" s="181" t="s">
        <v>134</v>
      </c>
      <c r="B5" s="181"/>
      <c r="C5" s="182" t="s">
        <v>813</v>
      </c>
      <c r="D5" s="184" t="e">
        <f>VLOOKUP(A5,#REF!,6)</f>
        <v>#REF!</v>
      </c>
      <c r="E5" s="184">
        <v>266819800.30000001</v>
      </c>
    </row>
    <row r="6" spans="1:14">
      <c r="A6" s="181" t="s">
        <v>135</v>
      </c>
      <c r="B6" s="181"/>
      <c r="C6" s="182" t="s">
        <v>814</v>
      </c>
      <c r="D6" s="184" t="e">
        <f>VLOOKUP(A6,#REF!,6)</f>
        <v>#REF!</v>
      </c>
      <c r="E6" s="184">
        <v>660158138.04999995</v>
      </c>
    </row>
    <row r="7" spans="1:14">
      <c r="A7" s="181" t="s">
        <v>136</v>
      </c>
      <c r="B7" s="181"/>
      <c r="C7" s="182" t="s">
        <v>706</v>
      </c>
      <c r="D7" s="184" t="e">
        <f>VLOOKUP(A7,#REF!,6)</f>
        <v>#REF!</v>
      </c>
      <c r="E7" s="184">
        <v>484330166.87</v>
      </c>
    </row>
    <row r="8" spans="1:14">
      <c r="A8" s="181"/>
      <c r="B8" s="181"/>
      <c r="C8" s="185" t="s">
        <v>815</v>
      </c>
      <c r="D8" s="186" t="e">
        <f>SUM(D4:D7)</f>
        <v>#REF!</v>
      </c>
      <c r="E8" s="186">
        <f>SUM(E4:E7)</f>
        <v>1412316125.7199998</v>
      </c>
      <c r="F8" s="187"/>
      <c r="G8" s="187"/>
    </row>
    <row r="9" spans="1:14">
      <c r="A9" s="181"/>
      <c r="B9" s="181"/>
      <c r="C9" s="188" t="s">
        <v>104</v>
      </c>
      <c r="D9" s="178" t="e">
        <f>+#REF!</f>
        <v>#REF!</v>
      </c>
      <c r="E9" s="178" t="e">
        <f>+#REF!</f>
        <v>#REF!</v>
      </c>
    </row>
    <row r="10" spans="1:14">
      <c r="A10" s="181"/>
      <c r="B10" s="181"/>
      <c r="C10" s="188" t="s">
        <v>749</v>
      </c>
      <c r="D10" s="189" t="e">
        <f>+D8-D9</f>
        <v>#REF!</v>
      </c>
      <c r="E10" s="189">
        <v>0</v>
      </c>
    </row>
    <row r="11" spans="1:14">
      <c r="A11" s="181"/>
      <c r="B11" s="181"/>
    </row>
    <row r="12" spans="1:14">
      <c r="A12" s="181"/>
      <c r="B12" s="181"/>
      <c r="C12" s="492" t="s">
        <v>2333</v>
      </c>
      <c r="D12" s="493"/>
      <c r="E12" s="494"/>
    </row>
    <row r="13" spans="1:14">
      <c r="A13" s="181"/>
      <c r="B13" s="181"/>
      <c r="C13" s="179" t="s">
        <v>751</v>
      </c>
      <c r="D13" s="180" t="s">
        <v>2328</v>
      </c>
      <c r="E13" s="180" t="s">
        <v>832</v>
      </c>
      <c r="F13" s="178"/>
    </row>
    <row r="14" spans="1:14">
      <c r="A14" s="181"/>
      <c r="B14" s="181"/>
      <c r="C14" s="185" t="s">
        <v>816</v>
      </c>
      <c r="D14" s="186" t="e">
        <f>#REF!</f>
        <v>#REF!</v>
      </c>
      <c r="E14" s="430">
        <v>1627987062.1500001</v>
      </c>
      <c r="F14" s="190"/>
      <c r="G14" s="37"/>
      <c r="H14" s="174"/>
      <c r="M14" s="176" t="s">
        <v>730</v>
      </c>
      <c r="N14" s="176" t="s">
        <v>86</v>
      </c>
    </row>
    <row r="15" spans="1:14">
      <c r="A15" s="181"/>
      <c r="B15" s="181"/>
      <c r="C15" s="185" t="s">
        <v>817</v>
      </c>
      <c r="D15" s="191" t="e">
        <f>SUM(D16:D24)</f>
        <v>#REF!</v>
      </c>
      <c r="E15" s="191">
        <f>SUM(E16:E24)</f>
        <v>1060496636.4400002</v>
      </c>
      <c r="F15" s="178"/>
      <c r="H15" s="44" t="s">
        <v>34</v>
      </c>
      <c r="M15" s="204" t="e">
        <f>#REF!</f>
        <v>#REF!</v>
      </c>
      <c r="N15" s="204" t="e">
        <f>#REF!</f>
        <v>#REF!</v>
      </c>
    </row>
    <row r="16" spans="1:14">
      <c r="A16" s="181" t="s">
        <v>676</v>
      </c>
      <c r="B16" s="181"/>
      <c r="C16" s="182" t="s">
        <v>818</v>
      </c>
      <c r="D16" s="320" t="e">
        <f>VLOOKUP(A16,#REF!,6,0)</f>
        <v>#REF!</v>
      </c>
      <c r="E16" s="320">
        <v>459181.19</v>
      </c>
      <c r="F16" s="192"/>
      <c r="G16" s="15"/>
      <c r="H16" s="44" t="s">
        <v>1068</v>
      </c>
      <c r="M16" s="178" t="e">
        <f>#REF!</f>
        <v>#REF!</v>
      </c>
      <c r="N16" s="204" t="e">
        <f>#REF!</f>
        <v>#REF!</v>
      </c>
    </row>
    <row r="17" spans="1:15">
      <c r="A17" s="181" t="s">
        <v>678</v>
      </c>
      <c r="B17" s="181" t="s">
        <v>677</v>
      </c>
      <c r="C17" s="182" t="s">
        <v>819</v>
      </c>
      <c r="D17" s="320" t="e">
        <f>VLOOKUP(A17,#REF!,6,0)+VLOOKUP(B17,#REF!,6,0)</f>
        <v>#REF!</v>
      </c>
      <c r="E17" s="320">
        <v>374950107.59000003</v>
      </c>
      <c r="F17" s="192"/>
      <c r="H17" s="15" t="s">
        <v>759</v>
      </c>
      <c r="M17" s="178">
        <f>'EFE 11-24 FINAL'!J17</f>
        <v>0</v>
      </c>
      <c r="N17" s="204" t="e">
        <f>'EFE 11-24 FINAL'!P14</f>
        <v>#REF!</v>
      </c>
    </row>
    <row r="18" spans="1:15">
      <c r="A18" s="181" t="s">
        <v>679</v>
      </c>
      <c r="B18" s="181"/>
      <c r="C18" s="182" t="s">
        <v>820</v>
      </c>
      <c r="D18" s="320" t="e">
        <f>VLOOKUP(A18,#REF!,6,0)</f>
        <v>#REF!</v>
      </c>
      <c r="E18" s="320">
        <v>12388264.41</v>
      </c>
      <c r="F18" s="193"/>
      <c r="H18" s="491" t="s">
        <v>35</v>
      </c>
      <c r="I18" s="491"/>
      <c r="J18" s="491"/>
      <c r="K18" s="491"/>
      <c r="M18" s="178" t="e">
        <f>#REF!</f>
        <v>#REF!</v>
      </c>
      <c r="N18" s="204" t="e">
        <f>#REF!</f>
        <v>#REF!</v>
      </c>
    </row>
    <row r="19" spans="1:15">
      <c r="A19" s="181" t="s">
        <v>680</v>
      </c>
      <c r="B19" s="176"/>
      <c r="C19" s="194" t="s">
        <v>821</v>
      </c>
      <c r="D19" s="320" t="e">
        <f>VLOOKUP(A19,#REF!,6,0)</f>
        <v>#REF!</v>
      </c>
      <c r="E19" s="320">
        <v>998982.01</v>
      </c>
      <c r="F19" s="193"/>
      <c r="G19" s="15"/>
      <c r="H19" s="15" t="s">
        <v>30</v>
      </c>
      <c r="M19" s="178" t="e">
        <f>#REF!</f>
        <v>#REF!</v>
      </c>
      <c r="N19" s="204" t="e">
        <f>#REF!</f>
        <v>#REF!</v>
      </c>
    </row>
    <row r="20" spans="1:15">
      <c r="A20" s="181" t="s">
        <v>60</v>
      </c>
      <c r="B20" s="181" t="s">
        <v>244</v>
      </c>
      <c r="C20" s="182" t="s">
        <v>822</v>
      </c>
      <c r="D20" s="320" t="e">
        <f>VLOOKUP(A20,#REF!,6,0)-VLOOKUP(B20,#REF!,6,0)</f>
        <v>#REF!</v>
      </c>
      <c r="E20" s="320">
        <v>7856116.6600000001</v>
      </c>
      <c r="F20" s="193"/>
      <c r="H20" s="15" t="s">
        <v>33</v>
      </c>
      <c r="N20" s="204" t="e">
        <f>#REF!</f>
        <v>#REF!</v>
      </c>
    </row>
    <row r="21" spans="1:15">
      <c r="A21" t="s">
        <v>683</v>
      </c>
      <c r="B21" s="176"/>
      <c r="C21" s="182" t="s">
        <v>823</v>
      </c>
      <c r="D21" s="320" t="e">
        <f>VLOOKUP(A21,#REF!,6,0)</f>
        <v>#REF!</v>
      </c>
      <c r="E21" s="320">
        <v>388271434.69999999</v>
      </c>
      <c r="F21" s="193"/>
      <c r="H21" s="15" t="s">
        <v>65</v>
      </c>
      <c r="M21" s="178"/>
      <c r="N21" s="204"/>
    </row>
    <row r="22" spans="1:15">
      <c r="A22" s="181" t="s">
        <v>666</v>
      </c>
      <c r="B22" t="s">
        <v>673</v>
      </c>
      <c r="C22" s="182" t="s">
        <v>28</v>
      </c>
      <c r="D22" s="320" t="e">
        <f>VLOOKUP(A22,#REF!,6,0)+VLOOKUP(B22,#REF!,6,0)</f>
        <v>#REF!</v>
      </c>
      <c r="E22" s="320">
        <v>194915202.22</v>
      </c>
      <c r="F22" s="193"/>
      <c r="G22" s="195"/>
      <c r="H22" s="15" t="s">
        <v>759</v>
      </c>
      <c r="M22" s="178"/>
      <c r="N22" s="204"/>
    </row>
    <row r="23" spans="1:15">
      <c r="A23" s="181"/>
      <c r="B23" s="181"/>
      <c r="C23" s="182" t="s">
        <v>824</v>
      </c>
      <c r="D23" s="321" t="e">
        <f>+#REF!</f>
        <v>#REF!</v>
      </c>
      <c r="E23" s="320">
        <v>80210994.200000003</v>
      </c>
      <c r="F23" s="193" t="e">
        <f>D23+D24-D28</f>
        <v>#REF!</v>
      </c>
      <c r="H23" s="176" t="s">
        <v>1065</v>
      </c>
      <c r="M23" s="178" t="e">
        <f>'CONC EGRESOS'!G365</f>
        <v>#REF!</v>
      </c>
    </row>
    <row r="24" spans="1:15">
      <c r="A24" s="181" t="s">
        <v>31</v>
      </c>
      <c r="B24" s="181"/>
      <c r="C24" s="194" t="s">
        <v>825</v>
      </c>
      <c r="D24" s="321" t="e">
        <f>+#REF!</f>
        <v>#REF!</v>
      </c>
      <c r="E24" s="320">
        <v>446353.46</v>
      </c>
      <c r="F24" s="192"/>
      <c r="H24" s="176" t="s">
        <v>1066</v>
      </c>
      <c r="M24" s="319">
        <f>'CONC EGRESOS'!G345</f>
        <v>0</v>
      </c>
      <c r="N24" s="317"/>
    </row>
    <row r="25" spans="1:15" ht="3.75" customHeight="1">
      <c r="A25" s="181"/>
      <c r="B25" s="181"/>
      <c r="C25" s="194"/>
      <c r="D25" s="184"/>
      <c r="E25" s="184"/>
      <c r="F25" s="193"/>
      <c r="M25" s="204"/>
      <c r="N25" s="204"/>
    </row>
    <row r="26" spans="1:15">
      <c r="A26" s="181"/>
      <c r="B26" s="181"/>
      <c r="C26" s="196" t="s">
        <v>826</v>
      </c>
      <c r="D26" s="197" t="e">
        <f>+D14+D15</f>
        <v>#REF!</v>
      </c>
      <c r="E26" s="197">
        <f>+E14+E15</f>
        <v>2688483698.5900002</v>
      </c>
      <c r="F26" s="193"/>
      <c r="M26" s="204" t="e">
        <f>SUM(M15:M24)</f>
        <v>#REF!</v>
      </c>
      <c r="N26" s="204" t="e">
        <f>SUM(N15:N24)</f>
        <v>#REF!</v>
      </c>
    </row>
    <row r="27" spans="1:15">
      <c r="C27" s="188" t="s">
        <v>827</v>
      </c>
      <c r="D27" s="9" t="e">
        <f>+#REF!</f>
        <v>#REF!</v>
      </c>
      <c r="E27" s="9">
        <v>2688483698.5899982</v>
      </c>
      <c r="F27" s="198"/>
      <c r="N27" s="204" t="e">
        <f>N26-M26</f>
        <v>#REF!</v>
      </c>
    </row>
    <row r="28" spans="1:15" s="203" customFormat="1" ht="15.75">
      <c r="A28" s="199"/>
      <c r="B28" s="199"/>
      <c r="C28" s="188" t="s">
        <v>749</v>
      </c>
      <c r="D28" s="200" t="e">
        <f>+D26-D27</f>
        <v>#REF!</v>
      </c>
      <c r="E28" s="201">
        <f>+E26-E27</f>
        <v>0</v>
      </c>
      <c r="F28" s="198" t="e">
        <f>+D28/2</f>
        <v>#REF!</v>
      </c>
      <c r="G28" s="202"/>
      <c r="H28" s="176"/>
      <c r="I28" s="176"/>
      <c r="J28" s="176"/>
      <c r="K28" s="176"/>
      <c r="L28" s="176"/>
      <c r="M28" s="176"/>
      <c r="N28" s="176"/>
      <c r="O28" s="176"/>
    </row>
    <row r="29" spans="1:15">
      <c r="F29" s="204"/>
      <c r="I29" s="187"/>
    </row>
    <row r="30" spans="1:15">
      <c r="F30" s="187"/>
      <c r="G30" s="187"/>
      <c r="O30" s="203"/>
    </row>
    <row r="31" spans="1:15">
      <c r="C31" s="179" t="s">
        <v>751</v>
      </c>
      <c r="D31" s="180" t="s">
        <v>2328</v>
      </c>
      <c r="E31" s="180" t="s">
        <v>832</v>
      </c>
      <c r="F31" s="187"/>
      <c r="I31" s="187"/>
    </row>
    <row r="32" spans="1:15">
      <c r="A32" s="181" t="s">
        <v>5</v>
      </c>
      <c r="B32" s="181"/>
      <c r="C32" s="182" t="s">
        <v>702</v>
      </c>
      <c r="D32" s="320" t="e">
        <f>+#REF!</f>
        <v>#REF!</v>
      </c>
      <c r="E32" s="183">
        <v>1756499476.1800001</v>
      </c>
      <c r="H32" s="203"/>
      <c r="I32" s="203"/>
      <c r="J32" s="203"/>
      <c r="K32" s="203"/>
      <c r="L32" s="203"/>
      <c r="M32" s="203"/>
      <c r="N32" s="203"/>
    </row>
    <row r="33" spans="1:11">
      <c r="A33" s="181" t="s">
        <v>6</v>
      </c>
      <c r="B33" s="181"/>
      <c r="C33" s="182" t="s">
        <v>154</v>
      </c>
      <c r="D33" s="320" t="e">
        <f>+#REF!</f>
        <v>#REF!</v>
      </c>
      <c r="E33" s="184">
        <v>303895934.52999997</v>
      </c>
    </row>
    <row r="34" spans="1:11">
      <c r="C34" s="182" t="s">
        <v>828</v>
      </c>
      <c r="D34" s="320" t="e">
        <f>+#REF!</f>
        <v>#REF!</v>
      </c>
      <c r="E34" s="184">
        <v>22275516.100000001</v>
      </c>
      <c r="F34" s="204"/>
    </row>
    <row r="35" spans="1:11">
      <c r="C35" s="182" t="s">
        <v>4</v>
      </c>
      <c r="D35" s="320" t="e">
        <f>+#REF!</f>
        <v>#REF!</v>
      </c>
      <c r="E35" s="184">
        <v>-825413.21999999881</v>
      </c>
      <c r="K35" s="178"/>
    </row>
    <row r="36" spans="1:11">
      <c r="C36" s="185" t="s">
        <v>829</v>
      </c>
      <c r="D36" s="186" t="e">
        <f>SUM(D32:D35)</f>
        <v>#REF!</v>
      </c>
      <c r="E36" s="186">
        <f>SUM(E32:E35)</f>
        <v>2081845513.5899999</v>
      </c>
      <c r="K36" s="178"/>
    </row>
    <row r="37" spans="1:11">
      <c r="C37" s="182" t="s">
        <v>830</v>
      </c>
      <c r="D37" s="184" t="e">
        <f>+#REF!</f>
        <v>#REF!</v>
      </c>
      <c r="E37" s="184">
        <v>27350226.349999994</v>
      </c>
      <c r="K37" s="204"/>
    </row>
    <row r="38" spans="1:11">
      <c r="C38" s="182" t="s">
        <v>212</v>
      </c>
      <c r="D38" s="184" t="e">
        <f>+#REF!</f>
        <v>#REF!</v>
      </c>
      <c r="E38" s="184">
        <v>10000</v>
      </c>
      <c r="K38" s="178"/>
    </row>
    <row r="39" spans="1:11">
      <c r="C39" s="185" t="s">
        <v>731</v>
      </c>
      <c r="D39" s="186" t="e">
        <f>+D36+D37+D38</f>
        <v>#REF!</v>
      </c>
      <c r="E39" s="186">
        <f>SUM(E36:E38)</f>
        <v>2109205739.9399998</v>
      </c>
      <c r="K39" s="204"/>
    </row>
    <row r="40" spans="1:11">
      <c r="C40" s="188" t="s">
        <v>831</v>
      </c>
      <c r="D40" s="205" t="e">
        <f>+#REF!</f>
        <v>#REF!</v>
      </c>
      <c r="E40" s="205" t="e">
        <f>+#REF!</f>
        <v>#REF!</v>
      </c>
    </row>
    <row r="41" spans="1:11">
      <c r="C41" s="206" t="s">
        <v>749</v>
      </c>
      <c r="D41" s="207" t="e">
        <f>+D39+D40</f>
        <v>#REF!</v>
      </c>
      <c r="E41" s="207" t="e">
        <f>+E39+E40</f>
        <v>#REF!</v>
      </c>
      <c r="K41" s="318"/>
    </row>
    <row r="42" spans="1:11">
      <c r="D42" s="179"/>
      <c r="E42" s="179"/>
      <c r="K42" s="318"/>
    </row>
    <row r="43" spans="1:11">
      <c r="K43" s="204"/>
    </row>
    <row r="45" spans="1:11">
      <c r="K45" s="204"/>
    </row>
    <row r="46" spans="1:11">
      <c r="K46" s="178"/>
    </row>
    <row r="47" spans="1:11">
      <c r="K47" s="204"/>
    </row>
  </sheetData>
  <mergeCells count="2">
    <mergeCell ref="H18:K18"/>
    <mergeCell ref="C12:E12"/>
  </mergeCells>
  <pageMargins left="0.7" right="0.7" top="0.75" bottom="0.75" header="0.3" footer="0.3"/>
  <pageSetup orientation="landscape" r:id="rId1"/>
  <ignoredErrors>
    <ignoredError sqref="D17 D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261"/>
  <sheetViews>
    <sheetView topLeftCell="F1242" workbookViewId="0">
      <selection activeCell="P1258" sqref="P1258"/>
    </sheetView>
  </sheetViews>
  <sheetFormatPr baseColWidth="10" defaultColWidth="16.7109375" defaultRowHeight="15"/>
  <cols>
    <col min="1" max="7" width="16.7109375" style="237"/>
    <col min="8" max="8" width="16.7109375" style="425"/>
    <col min="9" max="12" width="16.7109375" style="237"/>
    <col min="13" max="16" width="16.7109375" style="426"/>
    <col min="17" max="16384" width="16.7109375" style="237"/>
  </cols>
  <sheetData>
    <row r="1" spans="1:16" ht="27.75" customHeight="1">
      <c r="A1" s="495" t="s">
        <v>1116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</row>
    <row r="2" spans="1:16" ht="20.25" customHeight="1">
      <c r="A2" s="394" t="s">
        <v>1117</v>
      </c>
      <c r="B2" s="394" t="s">
        <v>1118</v>
      </c>
      <c r="C2" s="395"/>
      <c r="D2" s="395"/>
      <c r="E2" s="395"/>
      <c r="F2" s="395"/>
      <c r="G2" s="395"/>
      <c r="H2" s="396"/>
      <c r="I2" s="395"/>
      <c r="J2" s="395"/>
      <c r="K2" s="395"/>
      <c r="L2" s="395"/>
      <c r="M2" s="397"/>
      <c r="N2" s="397"/>
      <c r="O2" s="397"/>
      <c r="P2" s="397"/>
    </row>
    <row r="3" spans="1:16" ht="20.25" customHeight="1">
      <c r="A3" s="398" t="s">
        <v>238</v>
      </c>
      <c r="B3" s="399" t="s">
        <v>728</v>
      </c>
      <c r="C3" s="400" t="s">
        <v>1119</v>
      </c>
      <c r="D3" s="401">
        <v>46851052.590000004</v>
      </c>
      <c r="E3" s="402"/>
      <c r="F3" s="402"/>
      <c r="G3" s="402"/>
      <c r="H3" s="403"/>
      <c r="I3" s="402"/>
      <c r="J3" s="402"/>
      <c r="K3" s="402"/>
      <c r="L3" s="402"/>
      <c r="M3" s="404"/>
      <c r="N3" s="404"/>
      <c r="O3" s="404"/>
      <c r="P3" s="404"/>
    </row>
    <row r="4" spans="1:16" ht="20.100000000000001" customHeight="1">
      <c r="A4" s="405" t="s">
        <v>1120</v>
      </c>
      <c r="B4" s="406" t="s">
        <v>1121</v>
      </c>
      <c r="C4" s="407"/>
      <c r="D4" s="407"/>
      <c r="E4" s="407"/>
      <c r="F4" s="407"/>
      <c r="G4" s="407"/>
      <c r="H4" s="408"/>
      <c r="I4" s="407"/>
      <c r="J4" s="407"/>
      <c r="K4" s="407"/>
      <c r="L4" s="407"/>
      <c r="M4" s="409"/>
      <c r="N4" s="409">
        <f>SUBTOTAL(9,N6:N1250)</f>
        <v>118751316.67999999</v>
      </c>
      <c r="O4" s="409">
        <f>SUBTOTAL(9,O6:O1250)</f>
        <v>350824317.69999993</v>
      </c>
      <c r="P4" s="409">
        <f>+O4-N4</f>
        <v>232073001.01999992</v>
      </c>
    </row>
    <row r="5" spans="1:16" ht="20.100000000000001" customHeight="1">
      <c r="A5" s="405" t="s">
        <v>1122</v>
      </c>
      <c r="B5" s="406" t="s">
        <v>1123</v>
      </c>
      <c r="C5" s="410" t="s">
        <v>1124</v>
      </c>
      <c r="D5" s="410" t="s">
        <v>1125</v>
      </c>
      <c r="E5" s="410" t="s">
        <v>1126</v>
      </c>
      <c r="F5" s="410" t="s">
        <v>1127</v>
      </c>
      <c r="G5" s="410" t="s">
        <v>1128</v>
      </c>
      <c r="H5" s="411" t="s">
        <v>1129</v>
      </c>
      <c r="I5" s="410" t="s">
        <v>1130</v>
      </c>
      <c r="J5" s="410" t="s">
        <v>1131</v>
      </c>
      <c r="K5" s="410" t="s">
        <v>1132</v>
      </c>
      <c r="L5" s="410" t="s">
        <v>1133</v>
      </c>
      <c r="M5" s="409" t="s">
        <v>1134</v>
      </c>
      <c r="N5" s="409" t="s">
        <v>1135</v>
      </c>
      <c r="O5" s="409" t="s">
        <v>1136</v>
      </c>
      <c r="P5" s="409" t="s">
        <v>1137</v>
      </c>
    </row>
    <row r="6" spans="1:16" ht="20.100000000000001" customHeight="1">
      <c r="A6" s="412">
        <v>1</v>
      </c>
      <c r="B6" s="406" t="s">
        <v>1138</v>
      </c>
      <c r="C6" s="407"/>
      <c r="D6" s="407"/>
      <c r="E6" s="410" t="s">
        <v>1139</v>
      </c>
      <c r="F6" s="407"/>
      <c r="G6" s="407"/>
      <c r="H6" s="411" t="s">
        <v>1140</v>
      </c>
      <c r="I6" s="410" t="s">
        <v>1140</v>
      </c>
      <c r="J6" s="407"/>
      <c r="K6" s="407"/>
      <c r="L6" s="407">
        <v>110001</v>
      </c>
      <c r="M6" s="409">
        <v>46841017.109999999</v>
      </c>
      <c r="N6" s="409">
        <v>0</v>
      </c>
      <c r="O6" s="409">
        <v>0</v>
      </c>
      <c r="P6" s="413">
        <v>46841017.109999999</v>
      </c>
    </row>
    <row r="7" spans="1:16" ht="20.100000000000001" customHeight="1">
      <c r="A7" s="412">
        <v>2</v>
      </c>
      <c r="B7" s="406" t="s">
        <v>1138</v>
      </c>
      <c r="C7" s="407"/>
      <c r="D7" s="407"/>
      <c r="E7" s="410" t="s">
        <v>1139</v>
      </c>
      <c r="F7" s="407"/>
      <c r="G7" s="407"/>
      <c r="H7" s="411" t="s">
        <v>1140</v>
      </c>
      <c r="I7" s="410" t="s">
        <v>1140</v>
      </c>
      <c r="J7" s="407"/>
      <c r="K7" s="407"/>
      <c r="L7" s="407">
        <v>150001</v>
      </c>
      <c r="M7" s="409">
        <v>463.84</v>
      </c>
      <c r="N7" s="409">
        <v>0</v>
      </c>
      <c r="O7" s="409">
        <v>0</v>
      </c>
      <c r="P7" s="413">
        <v>46841480.950000003</v>
      </c>
    </row>
    <row r="8" spans="1:16" ht="20.100000000000001" customHeight="1">
      <c r="A8" s="412">
        <v>3</v>
      </c>
      <c r="B8" s="406" t="s">
        <v>1138</v>
      </c>
      <c r="C8" s="407"/>
      <c r="D8" s="407"/>
      <c r="E8" s="410" t="s">
        <v>1139</v>
      </c>
      <c r="F8" s="407"/>
      <c r="G8" s="407"/>
      <c r="H8" s="411" t="s">
        <v>1140</v>
      </c>
      <c r="I8" s="410" t="s">
        <v>1140</v>
      </c>
      <c r="J8" s="407"/>
      <c r="K8" s="407"/>
      <c r="L8" s="407">
        <v>150299</v>
      </c>
      <c r="M8" s="409">
        <v>3181.86</v>
      </c>
      <c r="N8" s="409">
        <v>0</v>
      </c>
      <c r="O8" s="409">
        <v>0</v>
      </c>
      <c r="P8" s="413">
        <v>46844662.810000002</v>
      </c>
    </row>
    <row r="9" spans="1:16" ht="21" customHeight="1">
      <c r="A9" s="412">
        <v>4</v>
      </c>
      <c r="B9" s="406" t="s">
        <v>1138</v>
      </c>
      <c r="C9" s="407"/>
      <c r="D9" s="407"/>
      <c r="E9" s="410" t="s">
        <v>1139</v>
      </c>
      <c r="F9" s="407"/>
      <c r="G9" s="407"/>
      <c r="H9" s="411" t="s">
        <v>1140</v>
      </c>
      <c r="I9" s="410" t="s">
        <v>1140</v>
      </c>
      <c r="J9" s="407"/>
      <c r="K9" s="407"/>
      <c r="L9" s="407">
        <v>150330</v>
      </c>
      <c r="M9" s="409">
        <v>6392.78</v>
      </c>
      <c r="N9" s="409">
        <v>0</v>
      </c>
      <c r="O9" s="409">
        <v>0</v>
      </c>
      <c r="P9" s="413">
        <v>46851055.590000004</v>
      </c>
    </row>
    <row r="10" spans="1:16" ht="21" customHeight="1">
      <c r="A10" s="412">
        <v>5</v>
      </c>
      <c r="B10" s="406" t="s">
        <v>1138</v>
      </c>
      <c r="C10" s="407"/>
      <c r="D10" s="407"/>
      <c r="E10" s="410" t="s">
        <v>1139</v>
      </c>
      <c r="F10" s="407"/>
      <c r="G10" s="407"/>
      <c r="H10" s="411" t="s">
        <v>1140</v>
      </c>
      <c r="I10" s="410" t="s">
        <v>1140</v>
      </c>
      <c r="J10" s="407"/>
      <c r="K10" s="407"/>
      <c r="L10" s="407">
        <v>250162</v>
      </c>
      <c r="M10" s="409">
        <v>-3</v>
      </c>
      <c r="N10" s="409">
        <v>0</v>
      </c>
      <c r="O10" s="409">
        <v>0</v>
      </c>
      <c r="P10" s="413">
        <v>46851052.590000004</v>
      </c>
    </row>
    <row r="11" spans="1:16" ht="21" customHeight="1">
      <c r="A11" s="412">
        <v>6</v>
      </c>
      <c r="B11" s="406" t="s">
        <v>1141</v>
      </c>
      <c r="C11" s="407"/>
      <c r="D11" s="407"/>
      <c r="E11" s="410" t="s">
        <v>1142</v>
      </c>
      <c r="F11" s="407"/>
      <c r="G11" s="407"/>
      <c r="H11" s="411" t="s">
        <v>1143</v>
      </c>
      <c r="I11" s="410" t="s">
        <v>1144</v>
      </c>
      <c r="J11" s="407"/>
      <c r="K11" s="407"/>
      <c r="L11" s="407">
        <v>110001</v>
      </c>
      <c r="M11" s="409">
        <v>0</v>
      </c>
      <c r="N11" s="409">
        <v>0</v>
      </c>
      <c r="O11" s="409">
        <v>18153.52</v>
      </c>
      <c r="P11" s="414">
        <v>46869206.109999999</v>
      </c>
    </row>
    <row r="12" spans="1:16" ht="120">
      <c r="A12" s="412">
        <v>7</v>
      </c>
      <c r="B12" s="406" t="s">
        <v>1145</v>
      </c>
      <c r="C12" s="407"/>
      <c r="D12" s="407"/>
      <c r="E12" s="410" t="s">
        <v>1146</v>
      </c>
      <c r="F12" s="407"/>
      <c r="G12" s="407"/>
      <c r="H12" s="411" t="s">
        <v>1147</v>
      </c>
      <c r="I12" s="410" t="s">
        <v>1148</v>
      </c>
      <c r="J12" s="410" t="s">
        <v>1149</v>
      </c>
      <c r="K12" s="410" t="s">
        <v>1150</v>
      </c>
      <c r="L12" s="407">
        <v>150373</v>
      </c>
      <c r="M12" s="409">
        <v>0</v>
      </c>
      <c r="N12" s="409">
        <v>0</v>
      </c>
      <c r="O12" s="409">
        <v>4393.3599999999997</v>
      </c>
      <c r="P12" s="415">
        <v>46873599.469999999</v>
      </c>
    </row>
    <row r="13" spans="1:16" ht="90">
      <c r="A13" s="412">
        <v>8</v>
      </c>
      <c r="B13" s="406" t="s">
        <v>1151</v>
      </c>
      <c r="C13" s="407"/>
      <c r="D13" s="407"/>
      <c r="E13" s="410" t="s">
        <v>1152</v>
      </c>
      <c r="F13" s="407"/>
      <c r="G13" s="407"/>
      <c r="H13" s="411" t="s">
        <v>1153</v>
      </c>
      <c r="I13" s="410" t="s">
        <v>1148</v>
      </c>
      <c r="J13" s="410" t="s">
        <v>1154</v>
      </c>
      <c r="K13" s="410" t="s">
        <v>1155</v>
      </c>
      <c r="L13" s="407">
        <v>150373</v>
      </c>
      <c r="M13" s="409">
        <v>0</v>
      </c>
      <c r="N13" s="416">
        <v>0</v>
      </c>
      <c r="O13" s="416">
        <v>289.42</v>
      </c>
      <c r="P13" s="415">
        <v>46873888.890000001</v>
      </c>
    </row>
    <row r="14" spans="1:16" ht="90">
      <c r="A14" s="412">
        <v>9</v>
      </c>
      <c r="B14" s="406" t="s">
        <v>1156</v>
      </c>
      <c r="C14" s="407"/>
      <c r="D14" s="407"/>
      <c r="E14" s="410" t="s">
        <v>1157</v>
      </c>
      <c r="F14" s="407"/>
      <c r="G14" s="407"/>
      <c r="H14" s="411" t="s">
        <v>1158</v>
      </c>
      <c r="I14" s="410" t="s">
        <v>1148</v>
      </c>
      <c r="J14" s="410" t="s">
        <v>1159</v>
      </c>
      <c r="K14" s="410" t="s">
        <v>1160</v>
      </c>
      <c r="L14" s="407">
        <v>150373</v>
      </c>
      <c r="M14" s="409">
        <v>0</v>
      </c>
      <c r="N14" s="417">
        <v>0</v>
      </c>
      <c r="O14" s="417">
        <v>289.42</v>
      </c>
      <c r="P14" s="417">
        <v>46874178.310000002</v>
      </c>
    </row>
    <row r="15" spans="1:16" ht="90">
      <c r="A15" s="412">
        <v>10</v>
      </c>
      <c r="B15" s="406" t="s">
        <v>1156</v>
      </c>
      <c r="C15" s="407"/>
      <c r="D15" s="407"/>
      <c r="E15" s="410" t="s">
        <v>1161</v>
      </c>
      <c r="F15" s="407"/>
      <c r="G15" s="407"/>
      <c r="H15" s="411" t="s">
        <v>1162</v>
      </c>
      <c r="I15" s="410" t="s">
        <v>1148</v>
      </c>
      <c r="J15" s="410" t="s">
        <v>1163</v>
      </c>
      <c r="K15" s="410" t="s">
        <v>1164</v>
      </c>
      <c r="L15" s="407">
        <v>150373</v>
      </c>
      <c r="M15" s="409">
        <v>0</v>
      </c>
      <c r="N15" s="417">
        <v>0</v>
      </c>
      <c r="O15" s="417">
        <v>289.42</v>
      </c>
      <c r="P15" s="417">
        <v>46874467.729999997</v>
      </c>
    </row>
    <row r="16" spans="1:16" ht="90">
      <c r="A16" s="412">
        <v>11</v>
      </c>
      <c r="B16" s="406" t="s">
        <v>1156</v>
      </c>
      <c r="C16" s="407"/>
      <c r="D16" s="407"/>
      <c r="E16" s="410" t="s">
        <v>1165</v>
      </c>
      <c r="F16" s="407"/>
      <c r="G16" s="407"/>
      <c r="H16" s="411" t="s">
        <v>1166</v>
      </c>
      <c r="I16" s="410" t="s">
        <v>1148</v>
      </c>
      <c r="J16" s="410" t="s">
        <v>1159</v>
      </c>
      <c r="K16" s="410" t="s">
        <v>1160</v>
      </c>
      <c r="L16" s="407">
        <v>150373</v>
      </c>
      <c r="M16" s="409">
        <v>0</v>
      </c>
      <c r="N16" s="417">
        <v>289.42</v>
      </c>
      <c r="O16" s="417">
        <v>0</v>
      </c>
      <c r="P16" s="417">
        <v>46874178.310000002</v>
      </c>
    </row>
    <row r="17" spans="1:16" ht="90">
      <c r="A17" s="412">
        <v>12</v>
      </c>
      <c r="B17" s="406" t="s">
        <v>1156</v>
      </c>
      <c r="C17" s="407"/>
      <c r="D17" s="407"/>
      <c r="E17" s="410" t="s">
        <v>1167</v>
      </c>
      <c r="F17" s="407"/>
      <c r="G17" s="407"/>
      <c r="H17" s="411" t="s">
        <v>1168</v>
      </c>
      <c r="I17" s="410" t="s">
        <v>1148</v>
      </c>
      <c r="J17" s="410" t="s">
        <v>1163</v>
      </c>
      <c r="K17" s="410" t="s">
        <v>1164</v>
      </c>
      <c r="L17" s="407">
        <v>150373</v>
      </c>
      <c r="M17" s="409">
        <v>0</v>
      </c>
      <c r="N17" s="417">
        <v>289.42</v>
      </c>
      <c r="O17" s="417">
        <v>0</v>
      </c>
      <c r="P17" s="417">
        <v>46873888.890000001</v>
      </c>
    </row>
    <row r="18" spans="1:16" ht="90">
      <c r="A18" s="412">
        <v>13</v>
      </c>
      <c r="B18" s="406" t="s">
        <v>1169</v>
      </c>
      <c r="C18" s="407"/>
      <c r="D18" s="407"/>
      <c r="E18" s="410" t="s">
        <v>1170</v>
      </c>
      <c r="F18" s="407"/>
      <c r="G18" s="407"/>
      <c r="H18" s="411" t="s">
        <v>1171</v>
      </c>
      <c r="I18" s="410" t="s">
        <v>1148</v>
      </c>
      <c r="J18" s="410" t="s">
        <v>1172</v>
      </c>
      <c r="K18" s="410" t="s">
        <v>1173</v>
      </c>
      <c r="L18" s="407">
        <v>150373</v>
      </c>
      <c r="M18" s="409">
        <v>0</v>
      </c>
      <c r="N18" s="417">
        <v>0</v>
      </c>
      <c r="O18" s="417">
        <v>289.42</v>
      </c>
      <c r="P18" s="417">
        <v>46874178.310000002</v>
      </c>
    </row>
    <row r="19" spans="1:16" ht="90">
      <c r="A19" s="412">
        <v>14</v>
      </c>
      <c r="B19" s="406" t="s">
        <v>1169</v>
      </c>
      <c r="C19" s="407"/>
      <c r="D19" s="407"/>
      <c r="E19" s="410" t="s">
        <v>1174</v>
      </c>
      <c r="F19" s="407"/>
      <c r="G19" s="407"/>
      <c r="H19" s="411" t="s">
        <v>1175</v>
      </c>
      <c r="I19" s="410" t="s">
        <v>1148</v>
      </c>
      <c r="J19" s="410" t="s">
        <v>1172</v>
      </c>
      <c r="K19" s="410" t="s">
        <v>1173</v>
      </c>
      <c r="L19" s="407">
        <v>150373</v>
      </c>
      <c r="M19" s="409">
        <v>0</v>
      </c>
      <c r="N19" s="417">
        <v>289.42</v>
      </c>
      <c r="O19" s="417">
        <v>0</v>
      </c>
      <c r="P19" s="417">
        <v>46873888.890000001</v>
      </c>
    </row>
    <row r="20" spans="1:16" ht="21" customHeight="1">
      <c r="A20" s="412">
        <v>15</v>
      </c>
      <c r="B20" s="406" t="s">
        <v>1176</v>
      </c>
      <c r="C20" s="407"/>
      <c r="D20" s="407"/>
      <c r="E20" s="410" t="s">
        <v>1177</v>
      </c>
      <c r="F20" s="407"/>
      <c r="G20" s="407"/>
      <c r="H20" s="411" t="s">
        <v>1178</v>
      </c>
      <c r="I20" s="410" t="s">
        <v>1179</v>
      </c>
      <c r="J20" s="407"/>
      <c r="K20" s="407"/>
      <c r="L20" s="407">
        <v>110001</v>
      </c>
      <c r="M20" s="409">
        <v>0</v>
      </c>
      <c r="N20" s="409">
        <v>948.98</v>
      </c>
      <c r="O20" s="409">
        <v>0</v>
      </c>
      <c r="P20" s="414">
        <v>46872939.909999996</v>
      </c>
    </row>
    <row r="21" spans="1:16" ht="21" customHeight="1">
      <c r="A21" s="412">
        <v>16</v>
      </c>
      <c r="B21" s="406" t="s">
        <v>1180</v>
      </c>
      <c r="C21" s="407"/>
      <c r="D21" s="407"/>
      <c r="E21" s="410" t="s">
        <v>1181</v>
      </c>
      <c r="F21" s="407"/>
      <c r="G21" s="407"/>
      <c r="H21" s="411" t="s">
        <v>1182</v>
      </c>
      <c r="I21" s="410" t="s">
        <v>1148</v>
      </c>
      <c r="J21" s="410" t="s">
        <v>1183</v>
      </c>
      <c r="K21" s="410" t="s">
        <v>1184</v>
      </c>
      <c r="L21" s="407">
        <v>110001</v>
      </c>
      <c r="M21" s="409">
        <v>0</v>
      </c>
      <c r="N21" s="409">
        <v>0</v>
      </c>
      <c r="O21" s="409">
        <v>49120</v>
      </c>
      <c r="P21" s="415">
        <v>46922059.909999996</v>
      </c>
    </row>
    <row r="22" spans="1:16" ht="21" customHeight="1">
      <c r="A22" s="412">
        <v>17</v>
      </c>
      <c r="B22" s="406" t="s">
        <v>1180</v>
      </c>
      <c r="C22" s="407"/>
      <c r="D22" s="407"/>
      <c r="E22" s="410" t="s">
        <v>1181</v>
      </c>
      <c r="F22" s="407"/>
      <c r="G22" s="407"/>
      <c r="H22" s="411" t="s">
        <v>1182</v>
      </c>
      <c r="I22" s="410" t="s">
        <v>1148</v>
      </c>
      <c r="J22" s="410" t="s">
        <v>1183</v>
      </c>
      <c r="K22" s="410" t="s">
        <v>1184</v>
      </c>
      <c r="L22" s="407">
        <v>110001</v>
      </c>
      <c r="M22" s="409">
        <v>0</v>
      </c>
      <c r="N22" s="409">
        <v>0</v>
      </c>
      <c r="O22" s="409">
        <v>15105.42</v>
      </c>
      <c r="P22" s="415">
        <v>46937165.329999998</v>
      </c>
    </row>
    <row r="23" spans="1:16" ht="21" customHeight="1">
      <c r="A23" s="412">
        <v>18</v>
      </c>
      <c r="B23" s="406" t="s">
        <v>1180</v>
      </c>
      <c r="C23" s="407"/>
      <c r="D23" s="407"/>
      <c r="E23" s="410" t="s">
        <v>1181</v>
      </c>
      <c r="F23" s="407"/>
      <c r="G23" s="407"/>
      <c r="H23" s="411" t="s">
        <v>1182</v>
      </c>
      <c r="I23" s="410" t="s">
        <v>1148</v>
      </c>
      <c r="J23" s="410" t="s">
        <v>1183</v>
      </c>
      <c r="K23" s="410" t="s">
        <v>1184</v>
      </c>
      <c r="L23" s="407">
        <v>110001</v>
      </c>
      <c r="M23" s="409">
        <v>0</v>
      </c>
      <c r="N23" s="409">
        <v>0</v>
      </c>
      <c r="O23" s="409">
        <v>5205.33</v>
      </c>
      <c r="P23" s="415">
        <v>46942370.659999996</v>
      </c>
    </row>
    <row r="24" spans="1:16" ht="21" customHeight="1">
      <c r="A24" s="412">
        <v>19</v>
      </c>
      <c r="B24" s="406" t="s">
        <v>1180</v>
      </c>
      <c r="C24" s="407"/>
      <c r="D24" s="407"/>
      <c r="E24" s="410" t="s">
        <v>1181</v>
      </c>
      <c r="F24" s="407"/>
      <c r="G24" s="407"/>
      <c r="H24" s="411" t="s">
        <v>1182</v>
      </c>
      <c r="I24" s="410" t="s">
        <v>1148</v>
      </c>
      <c r="J24" s="410" t="s">
        <v>1183</v>
      </c>
      <c r="K24" s="410" t="s">
        <v>1184</v>
      </c>
      <c r="L24" s="407">
        <v>110001</v>
      </c>
      <c r="M24" s="409">
        <v>0</v>
      </c>
      <c r="N24" s="409">
        <v>0</v>
      </c>
      <c r="O24" s="409">
        <v>12849.99</v>
      </c>
      <c r="P24" s="415">
        <v>46955220.649999999</v>
      </c>
    </row>
    <row r="25" spans="1:16" ht="120">
      <c r="A25" s="412">
        <v>20</v>
      </c>
      <c r="B25" s="406" t="s">
        <v>1185</v>
      </c>
      <c r="C25" s="407"/>
      <c r="D25" s="407"/>
      <c r="E25" s="410" t="s">
        <v>1186</v>
      </c>
      <c r="F25" s="407"/>
      <c r="G25" s="407"/>
      <c r="H25" s="411" t="s">
        <v>1187</v>
      </c>
      <c r="I25" s="410" t="s">
        <v>1188</v>
      </c>
      <c r="J25" s="407"/>
      <c r="K25" s="407"/>
      <c r="L25" s="407">
        <v>110001</v>
      </c>
      <c r="M25" s="409">
        <v>0</v>
      </c>
      <c r="N25" s="409">
        <v>18924.73</v>
      </c>
      <c r="O25" s="409">
        <v>0</v>
      </c>
      <c r="P25" s="418">
        <v>46936295.920000002</v>
      </c>
    </row>
    <row r="26" spans="1:16" ht="150">
      <c r="A26" s="412">
        <v>21</v>
      </c>
      <c r="B26" s="406" t="s">
        <v>1189</v>
      </c>
      <c r="C26" s="407"/>
      <c r="D26" s="407"/>
      <c r="E26" s="410" t="s">
        <v>1190</v>
      </c>
      <c r="F26" s="407"/>
      <c r="G26" s="407"/>
      <c r="H26" s="411" t="s">
        <v>1191</v>
      </c>
      <c r="I26" s="410" t="s">
        <v>1191</v>
      </c>
      <c r="J26" s="407"/>
      <c r="K26" s="407"/>
      <c r="L26" s="407">
        <v>110001</v>
      </c>
      <c r="M26" s="409">
        <v>0</v>
      </c>
      <c r="N26" s="409">
        <v>0</v>
      </c>
      <c r="O26" s="409">
        <v>19646.990000000002</v>
      </c>
      <c r="P26" s="418">
        <v>46955942.909999996</v>
      </c>
    </row>
    <row r="27" spans="1:16" ht="195">
      <c r="A27" s="412">
        <v>22</v>
      </c>
      <c r="B27" s="406" t="s">
        <v>1192</v>
      </c>
      <c r="C27" s="407"/>
      <c r="D27" s="407"/>
      <c r="E27" s="410" t="s">
        <v>1193</v>
      </c>
      <c r="F27" s="407"/>
      <c r="G27" s="407"/>
      <c r="H27" s="411" t="s">
        <v>1194</v>
      </c>
      <c r="I27" s="410" t="s">
        <v>1194</v>
      </c>
      <c r="J27" s="407"/>
      <c r="K27" s="407"/>
      <c r="L27" s="407">
        <v>110001</v>
      </c>
      <c r="M27" s="409">
        <v>0</v>
      </c>
      <c r="N27" s="409">
        <v>2000</v>
      </c>
      <c r="O27" s="409">
        <v>0</v>
      </c>
      <c r="P27" s="409">
        <v>46953942.909999996</v>
      </c>
    </row>
    <row r="28" spans="1:16" ht="21" customHeight="1">
      <c r="A28" s="412"/>
      <c r="B28" s="419"/>
      <c r="C28" s="407"/>
      <c r="D28" s="407"/>
      <c r="E28" s="407"/>
      <c r="F28" s="407"/>
      <c r="G28" s="407"/>
      <c r="H28" s="408"/>
      <c r="I28" s="407"/>
      <c r="J28" s="410" t="s">
        <v>1195</v>
      </c>
      <c r="K28" s="407"/>
      <c r="L28" s="407"/>
      <c r="M28" s="409">
        <v>46851052.590000004</v>
      </c>
      <c r="N28" s="409">
        <v>22741.97</v>
      </c>
      <c r="O28" s="409">
        <v>125632.29</v>
      </c>
      <c r="P28" s="420">
        <v>46953942.909999996</v>
      </c>
    </row>
    <row r="29" spans="1:16" ht="21" customHeight="1">
      <c r="A29" s="412"/>
      <c r="B29" s="419"/>
      <c r="C29" s="407"/>
      <c r="D29" s="407"/>
      <c r="E29" s="407"/>
      <c r="F29" s="407"/>
      <c r="G29" s="407"/>
      <c r="H29" s="408"/>
      <c r="I29" s="407"/>
      <c r="J29" s="407"/>
      <c r="K29" s="407"/>
      <c r="L29" s="407"/>
      <c r="M29" s="409" t="s">
        <v>116</v>
      </c>
      <c r="N29" s="409"/>
      <c r="O29" s="409">
        <v>46953942.909999996</v>
      </c>
      <c r="P29" s="420"/>
    </row>
    <row r="30" spans="1:16" ht="21" customHeight="1">
      <c r="A30" s="405" t="s">
        <v>1117</v>
      </c>
      <c r="B30" s="406" t="s">
        <v>1118</v>
      </c>
      <c r="C30" s="407"/>
      <c r="D30" s="407"/>
      <c r="E30" s="407"/>
      <c r="F30" s="407"/>
      <c r="G30" s="407"/>
      <c r="H30" s="408"/>
      <c r="I30" s="407"/>
      <c r="J30" s="407"/>
      <c r="K30" s="407"/>
      <c r="L30" s="407"/>
      <c r="M30" s="409"/>
      <c r="N30" s="409"/>
      <c r="O30" s="409"/>
      <c r="P30" s="420"/>
    </row>
    <row r="31" spans="1:16" ht="21" customHeight="1">
      <c r="A31" s="405" t="s">
        <v>239</v>
      </c>
      <c r="B31" s="406" t="s">
        <v>713</v>
      </c>
      <c r="C31" s="410" t="s">
        <v>1119</v>
      </c>
      <c r="D31" s="421">
        <v>3057052.77</v>
      </c>
      <c r="E31" s="407"/>
      <c r="F31" s="407"/>
      <c r="G31" s="407"/>
      <c r="H31" s="408"/>
      <c r="I31" s="407"/>
      <c r="J31" s="407"/>
      <c r="K31" s="407"/>
      <c r="L31" s="407"/>
      <c r="M31" s="409"/>
      <c r="N31" s="409"/>
      <c r="O31" s="409"/>
      <c r="P31" s="420"/>
    </row>
    <row r="32" spans="1:16" ht="20.100000000000001" customHeight="1">
      <c r="A32" s="405" t="s">
        <v>1120</v>
      </c>
      <c r="B32" s="406" t="s">
        <v>1121</v>
      </c>
      <c r="C32" s="407"/>
      <c r="D32" s="407"/>
      <c r="E32" s="407"/>
      <c r="F32" s="407"/>
      <c r="G32" s="407"/>
      <c r="H32" s="408"/>
      <c r="I32" s="407"/>
      <c r="J32" s="407"/>
      <c r="K32" s="407"/>
      <c r="L32" s="407"/>
      <c r="M32" s="409"/>
      <c r="N32" s="409"/>
      <c r="O32" s="409"/>
      <c r="P32" s="420"/>
    </row>
    <row r="33" spans="1:16" ht="20.100000000000001" customHeight="1">
      <c r="A33" s="405" t="s">
        <v>1122</v>
      </c>
      <c r="B33" s="406" t="s">
        <v>1123</v>
      </c>
      <c r="C33" s="410" t="s">
        <v>1124</v>
      </c>
      <c r="D33" s="410" t="s">
        <v>1125</v>
      </c>
      <c r="E33" s="410" t="s">
        <v>1126</v>
      </c>
      <c r="F33" s="410" t="s">
        <v>1127</v>
      </c>
      <c r="G33" s="410" t="s">
        <v>1128</v>
      </c>
      <c r="H33" s="411" t="s">
        <v>1129</v>
      </c>
      <c r="I33" s="410" t="s">
        <v>1130</v>
      </c>
      <c r="J33" s="410" t="s">
        <v>1131</v>
      </c>
      <c r="K33" s="410" t="s">
        <v>1132</v>
      </c>
      <c r="L33" s="410" t="s">
        <v>1133</v>
      </c>
      <c r="M33" s="409" t="s">
        <v>1134</v>
      </c>
      <c r="N33" s="409" t="s">
        <v>1135</v>
      </c>
      <c r="O33" s="409" t="s">
        <v>1136</v>
      </c>
      <c r="P33" s="420" t="s">
        <v>1137</v>
      </c>
    </row>
    <row r="34" spans="1:16" ht="20.100000000000001" customHeight="1">
      <c r="A34" s="412">
        <v>1</v>
      </c>
      <c r="B34" s="406" t="s">
        <v>1138</v>
      </c>
      <c r="C34" s="407"/>
      <c r="D34" s="407"/>
      <c r="E34" s="410" t="s">
        <v>1139</v>
      </c>
      <c r="F34" s="407"/>
      <c r="G34" s="407"/>
      <c r="H34" s="411" t="s">
        <v>1140</v>
      </c>
      <c r="I34" s="410" t="s">
        <v>1140</v>
      </c>
      <c r="J34" s="407"/>
      <c r="K34" s="407"/>
      <c r="L34" s="407">
        <v>110001</v>
      </c>
      <c r="M34" s="409">
        <v>3037253.42</v>
      </c>
      <c r="N34" s="409">
        <v>0</v>
      </c>
      <c r="O34" s="409">
        <v>0</v>
      </c>
      <c r="P34" s="413">
        <v>3037253.42</v>
      </c>
    </row>
    <row r="35" spans="1:16" ht="20.100000000000001" customHeight="1">
      <c r="A35" s="412">
        <v>2</v>
      </c>
      <c r="B35" s="406" t="s">
        <v>1138</v>
      </c>
      <c r="C35" s="407"/>
      <c r="D35" s="407"/>
      <c r="E35" s="410" t="s">
        <v>1139</v>
      </c>
      <c r="F35" s="407"/>
      <c r="G35" s="407"/>
      <c r="H35" s="411" t="s">
        <v>1140</v>
      </c>
      <c r="I35" s="410" t="s">
        <v>1140</v>
      </c>
      <c r="J35" s="407"/>
      <c r="K35" s="407"/>
      <c r="L35" s="407">
        <v>150001</v>
      </c>
      <c r="M35" s="409">
        <v>6799.35</v>
      </c>
      <c r="N35" s="409">
        <v>0</v>
      </c>
      <c r="O35" s="409">
        <v>0</v>
      </c>
      <c r="P35" s="413">
        <v>3044052.77</v>
      </c>
    </row>
    <row r="36" spans="1:16" ht="20.100000000000001" customHeight="1">
      <c r="A36" s="412">
        <v>3</v>
      </c>
      <c r="B36" s="406" t="s">
        <v>1138</v>
      </c>
      <c r="C36" s="407"/>
      <c r="D36" s="407"/>
      <c r="E36" s="410" t="s">
        <v>1139</v>
      </c>
      <c r="F36" s="407"/>
      <c r="G36" s="407"/>
      <c r="H36" s="411" t="s">
        <v>1140</v>
      </c>
      <c r="I36" s="410" t="s">
        <v>1140</v>
      </c>
      <c r="J36" s="407"/>
      <c r="K36" s="407"/>
      <c r="L36" s="407">
        <v>250171</v>
      </c>
      <c r="M36" s="409">
        <v>5000</v>
      </c>
      <c r="N36" s="409">
        <v>0</v>
      </c>
      <c r="O36" s="409">
        <v>0</v>
      </c>
      <c r="P36" s="413">
        <v>3049052.77</v>
      </c>
    </row>
    <row r="37" spans="1:16" ht="20.100000000000001" customHeight="1">
      <c r="A37" s="412">
        <v>4</v>
      </c>
      <c r="B37" s="406" t="s">
        <v>1138</v>
      </c>
      <c r="C37" s="407"/>
      <c r="D37" s="407"/>
      <c r="E37" s="410" t="s">
        <v>1139</v>
      </c>
      <c r="F37" s="407"/>
      <c r="G37" s="407"/>
      <c r="H37" s="411" t="s">
        <v>1140</v>
      </c>
      <c r="I37" s="410" t="s">
        <v>1140</v>
      </c>
      <c r="J37" s="407"/>
      <c r="K37" s="407"/>
      <c r="L37" s="407">
        <v>250178</v>
      </c>
      <c r="M37" s="409">
        <v>8000</v>
      </c>
      <c r="N37" s="409">
        <v>0</v>
      </c>
      <c r="O37" s="409">
        <v>0</v>
      </c>
      <c r="P37" s="413">
        <v>3057052.77</v>
      </c>
    </row>
    <row r="38" spans="1:16" ht="20.100000000000001" customHeight="1">
      <c r="A38" s="412">
        <v>5</v>
      </c>
      <c r="B38" s="406" t="s">
        <v>1185</v>
      </c>
      <c r="C38" s="407"/>
      <c r="D38" s="407"/>
      <c r="E38" s="410" t="s">
        <v>1186</v>
      </c>
      <c r="F38" s="407"/>
      <c r="G38" s="407"/>
      <c r="H38" s="411" t="s">
        <v>1187</v>
      </c>
      <c r="I38" s="410" t="s">
        <v>1188</v>
      </c>
      <c r="J38" s="407"/>
      <c r="K38" s="407"/>
      <c r="L38" s="407">
        <v>110001</v>
      </c>
      <c r="M38" s="409">
        <v>0</v>
      </c>
      <c r="N38" s="409">
        <v>0</v>
      </c>
      <c r="O38" s="409">
        <v>308629.02</v>
      </c>
      <c r="P38" s="418">
        <v>3365681.79</v>
      </c>
    </row>
    <row r="39" spans="1:16" ht="20.100000000000001" customHeight="1">
      <c r="A39" s="412">
        <v>6</v>
      </c>
      <c r="B39" s="406" t="s">
        <v>1189</v>
      </c>
      <c r="C39" s="407"/>
      <c r="D39" s="407"/>
      <c r="E39" s="410" t="s">
        <v>1190</v>
      </c>
      <c r="F39" s="407"/>
      <c r="G39" s="407"/>
      <c r="H39" s="411" t="s">
        <v>1191</v>
      </c>
      <c r="I39" s="410" t="s">
        <v>1191</v>
      </c>
      <c r="J39" s="407"/>
      <c r="K39" s="407"/>
      <c r="L39" s="407">
        <v>110001</v>
      </c>
      <c r="M39" s="409">
        <v>0</v>
      </c>
      <c r="N39" s="409">
        <v>0</v>
      </c>
      <c r="O39" s="409">
        <v>817264.74</v>
      </c>
      <c r="P39" s="418">
        <v>4182946.53</v>
      </c>
    </row>
    <row r="40" spans="1:16" ht="20.100000000000001" customHeight="1">
      <c r="A40" s="412"/>
      <c r="B40" s="419"/>
      <c r="C40" s="407"/>
      <c r="D40" s="407"/>
      <c r="E40" s="407"/>
      <c r="F40" s="407"/>
      <c r="G40" s="407"/>
      <c r="H40" s="408"/>
      <c r="I40" s="407"/>
      <c r="J40" s="410" t="s">
        <v>1195</v>
      </c>
      <c r="K40" s="407"/>
      <c r="L40" s="407"/>
      <c r="M40" s="409">
        <v>3057052.77</v>
      </c>
      <c r="N40" s="409">
        <v>0</v>
      </c>
      <c r="O40" s="409">
        <v>1125893.76</v>
      </c>
      <c r="P40" s="420">
        <v>4182946.53</v>
      </c>
    </row>
    <row r="41" spans="1:16" ht="20.100000000000001" customHeight="1">
      <c r="A41" s="412"/>
      <c r="B41" s="419"/>
      <c r="C41" s="407"/>
      <c r="D41" s="407"/>
      <c r="E41" s="407"/>
      <c r="F41" s="407"/>
      <c r="G41" s="407"/>
      <c r="H41" s="408"/>
      <c r="I41" s="407"/>
      <c r="J41" s="407"/>
      <c r="K41" s="407"/>
      <c r="L41" s="407"/>
      <c r="M41" s="409" t="s">
        <v>116</v>
      </c>
      <c r="N41" s="409"/>
      <c r="O41" s="409">
        <v>4182946.53</v>
      </c>
      <c r="P41" s="420"/>
    </row>
    <row r="42" spans="1:16" ht="20.100000000000001" customHeight="1">
      <c r="A42" s="405" t="s">
        <v>1117</v>
      </c>
      <c r="B42" s="406" t="s">
        <v>1118</v>
      </c>
      <c r="C42" s="407"/>
      <c r="D42" s="407"/>
      <c r="E42" s="407"/>
      <c r="F42" s="407"/>
      <c r="G42" s="407"/>
      <c r="H42" s="408"/>
      <c r="I42" s="407"/>
      <c r="J42" s="407"/>
      <c r="K42" s="407"/>
      <c r="L42" s="407"/>
      <c r="M42" s="409"/>
      <c r="N42" s="409"/>
      <c r="O42" s="409"/>
      <c r="P42" s="420"/>
    </row>
    <row r="43" spans="1:16" ht="20.100000000000001" customHeight="1">
      <c r="A43" s="405" t="s">
        <v>240</v>
      </c>
      <c r="B43" s="406" t="s">
        <v>714</v>
      </c>
      <c r="C43" s="410" t="s">
        <v>1119</v>
      </c>
      <c r="D43" s="422">
        <v>38984505.100000001</v>
      </c>
      <c r="E43" s="407"/>
      <c r="F43" s="407"/>
      <c r="G43" s="407"/>
      <c r="H43" s="408"/>
      <c r="I43" s="407"/>
      <c r="J43" s="407"/>
      <c r="K43" s="407"/>
      <c r="L43" s="407"/>
      <c r="M43" s="409"/>
      <c r="N43" s="409"/>
      <c r="O43" s="409"/>
      <c r="P43" s="420"/>
    </row>
    <row r="44" spans="1:16" ht="20.100000000000001" customHeight="1">
      <c r="A44" s="405" t="s">
        <v>1120</v>
      </c>
      <c r="B44" s="406" t="s">
        <v>1121</v>
      </c>
      <c r="C44" s="407"/>
      <c r="D44" s="407"/>
      <c r="E44" s="407"/>
      <c r="F44" s="407"/>
      <c r="G44" s="407"/>
      <c r="H44" s="408"/>
      <c r="I44" s="407"/>
      <c r="J44" s="407"/>
      <c r="K44" s="407"/>
      <c r="L44" s="407"/>
      <c r="M44" s="409"/>
      <c r="N44" s="409"/>
      <c r="O44" s="409"/>
      <c r="P44" s="420"/>
    </row>
    <row r="45" spans="1:16" ht="20.100000000000001" customHeight="1">
      <c r="A45" s="405" t="s">
        <v>1122</v>
      </c>
      <c r="B45" s="406" t="s">
        <v>1123</v>
      </c>
      <c r="C45" s="410" t="s">
        <v>1124</v>
      </c>
      <c r="D45" s="410" t="s">
        <v>1125</v>
      </c>
      <c r="E45" s="410" t="s">
        <v>1126</v>
      </c>
      <c r="F45" s="410" t="s">
        <v>1127</v>
      </c>
      <c r="G45" s="410" t="s">
        <v>1128</v>
      </c>
      <c r="H45" s="411" t="s">
        <v>1129</v>
      </c>
      <c r="I45" s="410" t="s">
        <v>1130</v>
      </c>
      <c r="J45" s="410" t="s">
        <v>1131</v>
      </c>
      <c r="K45" s="410" t="s">
        <v>1132</v>
      </c>
      <c r="L45" s="410" t="s">
        <v>1133</v>
      </c>
      <c r="M45" s="409" t="s">
        <v>1134</v>
      </c>
      <c r="N45" s="409" t="s">
        <v>1135</v>
      </c>
      <c r="O45" s="409" t="s">
        <v>1136</v>
      </c>
      <c r="P45" s="420" t="s">
        <v>1137</v>
      </c>
    </row>
    <row r="46" spans="1:16" ht="20.100000000000001" customHeight="1">
      <c r="A46" s="412">
        <v>1</v>
      </c>
      <c r="B46" s="406" t="s">
        <v>1138</v>
      </c>
      <c r="C46" s="407"/>
      <c r="D46" s="407"/>
      <c r="E46" s="410" t="s">
        <v>1139</v>
      </c>
      <c r="F46" s="407"/>
      <c r="G46" s="407"/>
      <c r="H46" s="411" t="s">
        <v>1140</v>
      </c>
      <c r="I46" s="410" t="s">
        <v>1140</v>
      </c>
      <c r="J46" s="407"/>
      <c r="K46" s="407"/>
      <c r="L46" s="407">
        <v>110001</v>
      </c>
      <c r="M46" s="409">
        <v>38984504.140000001</v>
      </c>
      <c r="N46" s="409">
        <v>0</v>
      </c>
      <c r="O46" s="409">
        <v>0</v>
      </c>
      <c r="P46" s="413">
        <v>38984504.140000001</v>
      </c>
    </row>
    <row r="47" spans="1:16" ht="20.100000000000001" customHeight="1">
      <c r="A47" s="412">
        <v>2</v>
      </c>
      <c r="B47" s="406" t="s">
        <v>1138</v>
      </c>
      <c r="C47" s="407"/>
      <c r="D47" s="407"/>
      <c r="E47" s="410" t="s">
        <v>1139</v>
      </c>
      <c r="F47" s="407"/>
      <c r="G47" s="407"/>
      <c r="H47" s="411" t="s">
        <v>1140</v>
      </c>
      <c r="I47" s="410" t="s">
        <v>1140</v>
      </c>
      <c r="J47" s="407"/>
      <c r="K47" s="407"/>
      <c r="L47" s="407">
        <v>250162</v>
      </c>
      <c r="M47" s="409">
        <v>-0.04</v>
      </c>
      <c r="N47" s="409">
        <v>0</v>
      </c>
      <c r="O47" s="409">
        <v>0</v>
      </c>
      <c r="P47" s="413">
        <v>38984504.100000001</v>
      </c>
    </row>
    <row r="48" spans="1:16" ht="20.100000000000001" customHeight="1">
      <c r="A48" s="412">
        <v>3</v>
      </c>
      <c r="B48" s="406" t="s">
        <v>1138</v>
      </c>
      <c r="C48" s="407"/>
      <c r="D48" s="407"/>
      <c r="E48" s="410" t="s">
        <v>1139</v>
      </c>
      <c r="F48" s="407"/>
      <c r="G48" s="407"/>
      <c r="H48" s="411" t="s">
        <v>1140</v>
      </c>
      <c r="I48" s="410" t="s">
        <v>1140</v>
      </c>
      <c r="J48" s="407"/>
      <c r="K48" s="407"/>
      <c r="L48" s="407">
        <v>250213</v>
      </c>
      <c r="M48" s="409">
        <v>1</v>
      </c>
      <c r="N48" s="409">
        <v>0</v>
      </c>
      <c r="O48" s="409">
        <v>0</v>
      </c>
      <c r="P48" s="413">
        <v>38984505.100000001</v>
      </c>
    </row>
    <row r="49" spans="1:16" ht="20.100000000000001" customHeight="1">
      <c r="A49" s="412">
        <v>4</v>
      </c>
      <c r="B49" s="406" t="s">
        <v>1185</v>
      </c>
      <c r="C49" s="407"/>
      <c r="D49" s="407"/>
      <c r="E49" s="410" t="s">
        <v>1186</v>
      </c>
      <c r="F49" s="407"/>
      <c r="G49" s="407"/>
      <c r="H49" s="411" t="s">
        <v>1187</v>
      </c>
      <c r="I49" s="410" t="s">
        <v>1188</v>
      </c>
      <c r="J49" s="407"/>
      <c r="K49" s="407"/>
      <c r="L49" s="407">
        <v>110001</v>
      </c>
      <c r="M49" s="409">
        <v>0</v>
      </c>
      <c r="N49" s="409">
        <v>0</v>
      </c>
      <c r="O49" s="409">
        <v>362737.54</v>
      </c>
      <c r="P49" s="418">
        <v>39347242.640000001</v>
      </c>
    </row>
    <row r="50" spans="1:16" ht="20.100000000000001" customHeight="1">
      <c r="A50" s="412">
        <v>5</v>
      </c>
      <c r="B50" s="406" t="s">
        <v>1189</v>
      </c>
      <c r="C50" s="407"/>
      <c r="D50" s="407"/>
      <c r="E50" s="410" t="s">
        <v>1190</v>
      </c>
      <c r="F50" s="407"/>
      <c r="G50" s="407"/>
      <c r="H50" s="411" t="s">
        <v>1191</v>
      </c>
      <c r="I50" s="410" t="s">
        <v>1191</v>
      </c>
      <c r="J50" s="407"/>
      <c r="K50" s="407"/>
      <c r="L50" s="407">
        <v>110001</v>
      </c>
      <c r="M50" s="409">
        <v>0</v>
      </c>
      <c r="N50" s="409">
        <v>0</v>
      </c>
      <c r="O50" s="409">
        <v>49952.6</v>
      </c>
      <c r="P50" s="418">
        <v>39397195.240000002</v>
      </c>
    </row>
    <row r="51" spans="1:16" ht="20.100000000000001" customHeight="1">
      <c r="A51" s="412">
        <v>6</v>
      </c>
      <c r="B51" s="406" t="s">
        <v>1196</v>
      </c>
      <c r="C51" s="407"/>
      <c r="D51" s="407"/>
      <c r="E51" s="410" t="s">
        <v>1197</v>
      </c>
      <c r="F51" s="407"/>
      <c r="G51" s="407"/>
      <c r="H51" s="411" t="s">
        <v>1198</v>
      </c>
      <c r="I51" s="410" t="s">
        <v>1198</v>
      </c>
      <c r="J51" s="407"/>
      <c r="K51" s="407"/>
      <c r="L51" s="407">
        <v>110001</v>
      </c>
      <c r="M51" s="409">
        <v>0</v>
      </c>
      <c r="N51" s="409">
        <v>20000</v>
      </c>
      <c r="O51" s="409">
        <v>0</v>
      </c>
      <c r="P51" s="418">
        <v>39377195.240000002</v>
      </c>
    </row>
    <row r="52" spans="1:16" ht="20.100000000000001" customHeight="1">
      <c r="A52" s="412"/>
      <c r="B52" s="419"/>
      <c r="C52" s="407"/>
      <c r="D52" s="407"/>
      <c r="E52" s="407"/>
      <c r="F52" s="407"/>
      <c r="G52" s="407"/>
      <c r="H52" s="408"/>
      <c r="I52" s="407"/>
      <c r="J52" s="410" t="s">
        <v>1195</v>
      </c>
      <c r="K52" s="407"/>
      <c r="L52" s="407"/>
      <c r="M52" s="409">
        <v>38984505.100000001</v>
      </c>
      <c r="N52" s="409">
        <v>20000</v>
      </c>
      <c r="O52" s="409">
        <v>412690.14</v>
      </c>
      <c r="P52" s="420">
        <v>39377195.240000002</v>
      </c>
    </row>
    <row r="53" spans="1:16" ht="20.100000000000001" customHeight="1">
      <c r="A53" s="412"/>
      <c r="B53" s="419"/>
      <c r="C53" s="407"/>
      <c r="D53" s="407"/>
      <c r="E53" s="407"/>
      <c r="F53" s="407"/>
      <c r="G53" s="407"/>
      <c r="H53" s="408"/>
      <c r="I53" s="407"/>
      <c r="J53" s="407"/>
      <c r="K53" s="407"/>
      <c r="L53" s="407"/>
      <c r="M53" s="409" t="s">
        <v>116</v>
      </c>
      <c r="N53" s="409"/>
      <c r="O53" s="409">
        <v>39377195.240000002</v>
      </c>
      <c r="P53" s="420"/>
    </row>
    <row r="54" spans="1:16" ht="20.100000000000001" customHeight="1">
      <c r="A54" s="405" t="s">
        <v>1117</v>
      </c>
      <c r="B54" s="406" t="s">
        <v>1118</v>
      </c>
      <c r="C54" s="407"/>
      <c r="D54" s="407"/>
      <c r="E54" s="407"/>
      <c r="F54" s="407"/>
      <c r="G54" s="407"/>
      <c r="H54" s="408"/>
      <c r="I54" s="407"/>
      <c r="J54" s="407"/>
      <c r="K54" s="407"/>
      <c r="L54" s="407"/>
      <c r="M54" s="409"/>
      <c r="N54" s="409"/>
      <c r="O54" s="409"/>
      <c r="P54" s="420"/>
    </row>
    <row r="55" spans="1:16" ht="20.100000000000001" customHeight="1">
      <c r="A55" s="405" t="s">
        <v>241</v>
      </c>
      <c r="B55" s="406" t="s">
        <v>715</v>
      </c>
      <c r="C55" s="410" t="s">
        <v>1119</v>
      </c>
      <c r="D55" s="421">
        <v>11576425.970000001</v>
      </c>
      <c r="E55" s="407"/>
      <c r="F55" s="407"/>
      <c r="G55" s="407"/>
      <c r="H55" s="408"/>
      <c r="I55" s="407"/>
      <c r="J55" s="407"/>
      <c r="K55" s="407"/>
      <c r="L55" s="407"/>
      <c r="M55" s="409"/>
      <c r="N55" s="409"/>
      <c r="O55" s="409"/>
      <c r="P55" s="420"/>
    </row>
    <row r="56" spans="1:16" ht="20.100000000000001" customHeight="1">
      <c r="A56" s="405" t="s">
        <v>1120</v>
      </c>
      <c r="B56" s="406" t="s">
        <v>1121</v>
      </c>
      <c r="C56" s="407"/>
      <c r="D56" s="407"/>
      <c r="E56" s="407"/>
      <c r="F56" s="407"/>
      <c r="G56" s="407"/>
      <c r="H56" s="408"/>
      <c r="I56" s="407"/>
      <c r="J56" s="407"/>
      <c r="K56" s="407"/>
      <c r="L56" s="407"/>
      <c r="M56" s="409"/>
      <c r="N56" s="409"/>
      <c r="O56" s="409"/>
      <c r="P56" s="420"/>
    </row>
    <row r="57" spans="1:16" ht="20.100000000000001" customHeight="1">
      <c r="A57" s="405" t="s">
        <v>1122</v>
      </c>
      <c r="B57" s="406" t="s">
        <v>1123</v>
      </c>
      <c r="C57" s="410" t="s">
        <v>1124</v>
      </c>
      <c r="D57" s="410" t="s">
        <v>1125</v>
      </c>
      <c r="E57" s="410" t="s">
        <v>1126</v>
      </c>
      <c r="F57" s="410" t="s">
        <v>1127</v>
      </c>
      <c r="G57" s="410" t="s">
        <v>1128</v>
      </c>
      <c r="H57" s="411" t="s">
        <v>1129</v>
      </c>
      <c r="I57" s="410" t="s">
        <v>1130</v>
      </c>
      <c r="J57" s="410" t="s">
        <v>1131</v>
      </c>
      <c r="K57" s="410" t="s">
        <v>1132</v>
      </c>
      <c r="L57" s="410" t="s">
        <v>1133</v>
      </c>
      <c r="M57" s="409" t="s">
        <v>1134</v>
      </c>
      <c r="N57" s="409" t="s">
        <v>1135</v>
      </c>
      <c r="O57" s="409" t="s">
        <v>1136</v>
      </c>
      <c r="P57" s="420" t="s">
        <v>1137</v>
      </c>
    </row>
    <row r="58" spans="1:16" ht="20.100000000000001" customHeight="1">
      <c r="A58" s="412">
        <v>1</v>
      </c>
      <c r="B58" s="406" t="s">
        <v>1138</v>
      </c>
      <c r="C58" s="407"/>
      <c r="D58" s="407"/>
      <c r="E58" s="410" t="s">
        <v>1139</v>
      </c>
      <c r="F58" s="407"/>
      <c r="G58" s="407"/>
      <c r="H58" s="411" t="s">
        <v>1140</v>
      </c>
      <c r="I58" s="410" t="s">
        <v>1140</v>
      </c>
      <c r="J58" s="407"/>
      <c r="K58" s="407"/>
      <c r="L58" s="407">
        <v>110001</v>
      </c>
      <c r="M58" s="409">
        <v>11559035.48</v>
      </c>
      <c r="N58" s="409">
        <v>0</v>
      </c>
      <c r="O58" s="409">
        <v>0</v>
      </c>
      <c r="P58" s="413">
        <v>11559035.48</v>
      </c>
    </row>
    <row r="59" spans="1:16" ht="20.100000000000001" customHeight="1">
      <c r="A59" s="412">
        <v>2</v>
      </c>
      <c r="B59" s="406" t="s">
        <v>1138</v>
      </c>
      <c r="C59" s="407"/>
      <c r="D59" s="407"/>
      <c r="E59" s="410" t="s">
        <v>1139</v>
      </c>
      <c r="F59" s="407"/>
      <c r="G59" s="407"/>
      <c r="H59" s="411" t="s">
        <v>1140</v>
      </c>
      <c r="I59" s="410" t="s">
        <v>1140</v>
      </c>
      <c r="J59" s="407"/>
      <c r="K59" s="407"/>
      <c r="L59" s="407">
        <v>110004</v>
      </c>
      <c r="M59" s="409">
        <v>2</v>
      </c>
      <c r="N59" s="409">
        <v>0</v>
      </c>
      <c r="O59" s="409">
        <v>0</v>
      </c>
      <c r="P59" s="413">
        <v>11559037.48</v>
      </c>
    </row>
    <row r="60" spans="1:16" ht="20.100000000000001" customHeight="1">
      <c r="A60" s="412">
        <v>3</v>
      </c>
      <c r="B60" s="406" t="s">
        <v>1138</v>
      </c>
      <c r="C60" s="407"/>
      <c r="D60" s="407"/>
      <c r="E60" s="410" t="s">
        <v>1139</v>
      </c>
      <c r="F60" s="407"/>
      <c r="G60" s="407"/>
      <c r="H60" s="411" t="s">
        <v>1140</v>
      </c>
      <c r="I60" s="410" t="s">
        <v>1140</v>
      </c>
      <c r="J60" s="407"/>
      <c r="K60" s="407"/>
      <c r="L60" s="407">
        <v>120003</v>
      </c>
      <c r="M60" s="409">
        <v>0.01</v>
      </c>
      <c r="N60" s="409">
        <v>0</v>
      </c>
      <c r="O60" s="409">
        <v>0</v>
      </c>
      <c r="P60" s="413">
        <v>11559037.49</v>
      </c>
    </row>
    <row r="61" spans="1:16" ht="20.100000000000001" customHeight="1">
      <c r="A61" s="412">
        <v>4</v>
      </c>
      <c r="B61" s="406" t="s">
        <v>1138</v>
      </c>
      <c r="C61" s="407"/>
      <c r="D61" s="407"/>
      <c r="E61" s="410" t="s">
        <v>1139</v>
      </c>
      <c r="F61" s="407"/>
      <c r="G61" s="407"/>
      <c r="H61" s="411" t="s">
        <v>1140</v>
      </c>
      <c r="I61" s="410" t="s">
        <v>1140</v>
      </c>
      <c r="J61" s="407"/>
      <c r="K61" s="407"/>
      <c r="L61" s="407">
        <v>150001</v>
      </c>
      <c r="M61" s="409">
        <v>17613</v>
      </c>
      <c r="N61" s="409">
        <v>0</v>
      </c>
      <c r="O61" s="409">
        <v>0</v>
      </c>
      <c r="P61" s="413">
        <v>11576650.49</v>
      </c>
    </row>
    <row r="62" spans="1:16" ht="20.100000000000001" customHeight="1">
      <c r="A62" s="412">
        <v>5</v>
      </c>
      <c r="B62" s="406" t="s">
        <v>1138</v>
      </c>
      <c r="C62" s="407"/>
      <c r="D62" s="407"/>
      <c r="E62" s="410" t="s">
        <v>1139</v>
      </c>
      <c r="F62" s="407"/>
      <c r="G62" s="407"/>
      <c r="H62" s="411" t="s">
        <v>1140</v>
      </c>
      <c r="I62" s="410" t="s">
        <v>1140</v>
      </c>
      <c r="J62" s="407"/>
      <c r="K62" s="407"/>
      <c r="L62" s="407">
        <v>250147</v>
      </c>
      <c r="M62" s="409">
        <v>-284.47000000000003</v>
      </c>
      <c r="N62" s="409">
        <v>0</v>
      </c>
      <c r="O62" s="409">
        <v>0</v>
      </c>
      <c r="P62" s="413">
        <v>11576366.02</v>
      </c>
    </row>
    <row r="63" spans="1:16" ht="20.100000000000001" customHeight="1">
      <c r="A63" s="412">
        <v>6</v>
      </c>
      <c r="B63" s="406" t="s">
        <v>1138</v>
      </c>
      <c r="C63" s="407"/>
      <c r="D63" s="407"/>
      <c r="E63" s="410" t="s">
        <v>1139</v>
      </c>
      <c r="F63" s="407"/>
      <c r="G63" s="407"/>
      <c r="H63" s="411" t="s">
        <v>1140</v>
      </c>
      <c r="I63" s="410" t="s">
        <v>1140</v>
      </c>
      <c r="J63" s="407"/>
      <c r="K63" s="407"/>
      <c r="L63" s="407">
        <v>250203</v>
      </c>
      <c r="M63" s="409">
        <v>301.60000000000002</v>
      </c>
      <c r="N63" s="409">
        <v>0</v>
      </c>
      <c r="O63" s="409">
        <v>0</v>
      </c>
      <c r="P63" s="413">
        <v>11576667.619999999</v>
      </c>
    </row>
    <row r="64" spans="1:16" ht="20.100000000000001" customHeight="1">
      <c r="A64" s="412">
        <v>7</v>
      </c>
      <c r="B64" s="406" t="s">
        <v>1138</v>
      </c>
      <c r="C64" s="407"/>
      <c r="D64" s="407"/>
      <c r="E64" s="410" t="s">
        <v>1139</v>
      </c>
      <c r="F64" s="407"/>
      <c r="G64" s="407"/>
      <c r="H64" s="411" t="s">
        <v>1140</v>
      </c>
      <c r="I64" s="410" t="s">
        <v>1140</v>
      </c>
      <c r="J64" s="407"/>
      <c r="K64" s="407"/>
      <c r="L64" s="407">
        <v>250205</v>
      </c>
      <c r="M64" s="409">
        <v>278.39999999999998</v>
      </c>
      <c r="N64" s="409">
        <v>0</v>
      </c>
      <c r="O64" s="409">
        <v>0</v>
      </c>
      <c r="P64" s="413">
        <v>11576946.02</v>
      </c>
    </row>
    <row r="65" spans="1:16" ht="20.100000000000001" customHeight="1">
      <c r="A65" s="412">
        <v>8</v>
      </c>
      <c r="B65" s="406" t="s">
        <v>1138</v>
      </c>
      <c r="C65" s="407"/>
      <c r="D65" s="407"/>
      <c r="E65" s="410" t="s">
        <v>1139</v>
      </c>
      <c r="F65" s="407"/>
      <c r="G65" s="407"/>
      <c r="H65" s="411" t="s">
        <v>1140</v>
      </c>
      <c r="I65" s="410" t="s">
        <v>1140</v>
      </c>
      <c r="J65" s="407"/>
      <c r="K65" s="407"/>
      <c r="L65" s="407">
        <v>250214</v>
      </c>
      <c r="M65" s="409">
        <v>139.19999999999999</v>
      </c>
      <c r="N65" s="409">
        <v>0</v>
      </c>
      <c r="O65" s="409">
        <v>0</v>
      </c>
      <c r="P65" s="413">
        <v>11577085.220000001</v>
      </c>
    </row>
    <row r="66" spans="1:16" ht="20.100000000000001" customHeight="1">
      <c r="A66" s="412">
        <v>9</v>
      </c>
      <c r="B66" s="406" t="s">
        <v>1138</v>
      </c>
      <c r="C66" s="407"/>
      <c r="D66" s="407"/>
      <c r="E66" s="410" t="s">
        <v>1139</v>
      </c>
      <c r="F66" s="407"/>
      <c r="G66" s="407"/>
      <c r="H66" s="411" t="s">
        <v>1140</v>
      </c>
      <c r="I66" s="410" t="s">
        <v>1140</v>
      </c>
      <c r="J66" s="407"/>
      <c r="K66" s="407"/>
      <c r="L66" s="407">
        <v>250217</v>
      </c>
      <c r="M66" s="409">
        <v>-1094.21</v>
      </c>
      <c r="N66" s="409">
        <v>0</v>
      </c>
      <c r="O66" s="409">
        <v>0</v>
      </c>
      <c r="P66" s="413">
        <v>11575991.01</v>
      </c>
    </row>
    <row r="67" spans="1:16" ht="20.100000000000001" customHeight="1">
      <c r="A67" s="412">
        <v>10</v>
      </c>
      <c r="B67" s="406" t="s">
        <v>1138</v>
      </c>
      <c r="C67" s="407"/>
      <c r="D67" s="407"/>
      <c r="E67" s="410" t="s">
        <v>1139</v>
      </c>
      <c r="F67" s="407"/>
      <c r="G67" s="407"/>
      <c r="H67" s="411" t="s">
        <v>1140</v>
      </c>
      <c r="I67" s="410" t="s">
        <v>1140</v>
      </c>
      <c r="J67" s="407"/>
      <c r="K67" s="407"/>
      <c r="L67" s="407">
        <v>250224</v>
      </c>
      <c r="M67" s="409">
        <v>512.41</v>
      </c>
      <c r="N67" s="409">
        <v>0</v>
      </c>
      <c r="O67" s="409">
        <v>0</v>
      </c>
      <c r="P67" s="413">
        <v>11576503.42</v>
      </c>
    </row>
    <row r="68" spans="1:16" ht="20.100000000000001" customHeight="1">
      <c r="A68" s="412">
        <v>11</v>
      </c>
      <c r="B68" s="406" t="s">
        <v>1138</v>
      </c>
      <c r="C68" s="407"/>
      <c r="D68" s="407"/>
      <c r="E68" s="410" t="s">
        <v>1139</v>
      </c>
      <c r="F68" s="407"/>
      <c r="G68" s="407"/>
      <c r="H68" s="411" t="s">
        <v>1140</v>
      </c>
      <c r="I68" s="410" t="s">
        <v>1140</v>
      </c>
      <c r="J68" s="407"/>
      <c r="K68" s="407"/>
      <c r="L68" s="407">
        <v>250228</v>
      </c>
      <c r="M68" s="409">
        <v>-82.5</v>
      </c>
      <c r="N68" s="409">
        <v>0</v>
      </c>
      <c r="O68" s="409">
        <v>0</v>
      </c>
      <c r="P68" s="413">
        <v>11576420.92</v>
      </c>
    </row>
    <row r="69" spans="1:16" ht="20.100000000000001" customHeight="1">
      <c r="A69" s="412">
        <v>12</v>
      </c>
      <c r="B69" s="406" t="s">
        <v>1138</v>
      </c>
      <c r="C69" s="407"/>
      <c r="D69" s="407"/>
      <c r="E69" s="410" t="s">
        <v>1139</v>
      </c>
      <c r="F69" s="407"/>
      <c r="G69" s="407"/>
      <c r="H69" s="411" t="s">
        <v>1140</v>
      </c>
      <c r="I69" s="410" t="s">
        <v>1140</v>
      </c>
      <c r="J69" s="407"/>
      <c r="K69" s="407"/>
      <c r="L69" s="407">
        <v>250234</v>
      </c>
      <c r="M69" s="409">
        <v>1</v>
      </c>
      <c r="N69" s="409">
        <v>0</v>
      </c>
      <c r="O69" s="409">
        <v>0</v>
      </c>
      <c r="P69" s="413">
        <v>11576421.92</v>
      </c>
    </row>
    <row r="70" spans="1:16" ht="20.100000000000001" customHeight="1">
      <c r="A70" s="412">
        <v>13</v>
      </c>
      <c r="B70" s="406" t="s">
        <v>1138</v>
      </c>
      <c r="C70" s="407"/>
      <c r="D70" s="407"/>
      <c r="E70" s="410" t="s">
        <v>1139</v>
      </c>
      <c r="F70" s="407"/>
      <c r="G70" s="407"/>
      <c r="H70" s="411" t="s">
        <v>1140</v>
      </c>
      <c r="I70" s="410" t="s">
        <v>1140</v>
      </c>
      <c r="J70" s="407"/>
      <c r="K70" s="407"/>
      <c r="L70" s="407">
        <v>250235</v>
      </c>
      <c r="M70" s="409">
        <v>1</v>
      </c>
      <c r="N70" s="409">
        <v>0</v>
      </c>
      <c r="O70" s="409">
        <v>0</v>
      </c>
      <c r="P70" s="413">
        <v>11576422.92</v>
      </c>
    </row>
    <row r="71" spans="1:16" ht="20.100000000000001" customHeight="1">
      <c r="A71" s="412">
        <v>14</v>
      </c>
      <c r="B71" s="406" t="s">
        <v>1138</v>
      </c>
      <c r="C71" s="407"/>
      <c r="D71" s="407"/>
      <c r="E71" s="410" t="s">
        <v>1139</v>
      </c>
      <c r="F71" s="407"/>
      <c r="G71" s="407"/>
      <c r="H71" s="411" t="s">
        <v>1140</v>
      </c>
      <c r="I71" s="410" t="s">
        <v>1140</v>
      </c>
      <c r="J71" s="407"/>
      <c r="K71" s="407"/>
      <c r="L71" s="407">
        <v>250238</v>
      </c>
      <c r="M71" s="409">
        <v>1</v>
      </c>
      <c r="N71" s="409">
        <v>0</v>
      </c>
      <c r="O71" s="409">
        <v>0</v>
      </c>
      <c r="P71" s="413">
        <v>11576423.92</v>
      </c>
    </row>
    <row r="72" spans="1:16" ht="20.100000000000001" customHeight="1">
      <c r="A72" s="412">
        <v>15</v>
      </c>
      <c r="B72" s="406" t="s">
        <v>1138</v>
      </c>
      <c r="C72" s="407"/>
      <c r="D72" s="407"/>
      <c r="E72" s="410" t="s">
        <v>1139</v>
      </c>
      <c r="F72" s="407"/>
      <c r="G72" s="407"/>
      <c r="H72" s="411" t="s">
        <v>1140</v>
      </c>
      <c r="I72" s="410" t="s">
        <v>1140</v>
      </c>
      <c r="J72" s="407"/>
      <c r="K72" s="407"/>
      <c r="L72" s="407">
        <v>250239</v>
      </c>
      <c r="M72" s="409">
        <v>1</v>
      </c>
      <c r="N72" s="409">
        <v>0</v>
      </c>
      <c r="O72" s="409">
        <v>0</v>
      </c>
      <c r="P72" s="413">
        <v>11576424.92</v>
      </c>
    </row>
    <row r="73" spans="1:16" ht="20.100000000000001" customHeight="1">
      <c r="A73" s="412">
        <v>16</v>
      </c>
      <c r="B73" s="406" t="s">
        <v>1138</v>
      </c>
      <c r="C73" s="407"/>
      <c r="D73" s="407"/>
      <c r="E73" s="410" t="s">
        <v>1139</v>
      </c>
      <c r="F73" s="407"/>
      <c r="G73" s="407"/>
      <c r="H73" s="411" t="s">
        <v>1140</v>
      </c>
      <c r="I73" s="410" t="s">
        <v>1140</v>
      </c>
      <c r="J73" s="407"/>
      <c r="K73" s="407"/>
      <c r="L73" s="407">
        <v>250242</v>
      </c>
      <c r="M73" s="409">
        <v>1</v>
      </c>
      <c r="N73" s="409">
        <v>0</v>
      </c>
      <c r="O73" s="409">
        <v>0</v>
      </c>
      <c r="P73" s="413">
        <v>11576425.92</v>
      </c>
    </row>
    <row r="74" spans="1:16" ht="20.100000000000001" customHeight="1">
      <c r="A74" s="412">
        <v>17</v>
      </c>
      <c r="B74" s="406" t="s">
        <v>1138</v>
      </c>
      <c r="C74" s="407"/>
      <c r="D74" s="407"/>
      <c r="E74" s="410" t="s">
        <v>1139</v>
      </c>
      <c r="F74" s="407"/>
      <c r="G74" s="407"/>
      <c r="H74" s="411" t="s">
        <v>1140</v>
      </c>
      <c r="I74" s="410" t="s">
        <v>1140</v>
      </c>
      <c r="J74" s="407"/>
      <c r="K74" s="407"/>
      <c r="L74" s="407">
        <v>260229</v>
      </c>
      <c r="M74" s="409">
        <v>0.05</v>
      </c>
      <c r="N74" s="409">
        <v>0</v>
      </c>
      <c r="O74" s="409">
        <v>0</v>
      </c>
      <c r="P74" s="413">
        <v>11576425.970000001</v>
      </c>
    </row>
    <row r="75" spans="1:16" ht="20.100000000000001" customHeight="1">
      <c r="A75" s="412">
        <v>18</v>
      </c>
      <c r="B75" s="406" t="s">
        <v>1199</v>
      </c>
      <c r="C75" s="407"/>
      <c r="D75" s="407"/>
      <c r="E75" s="410" t="s">
        <v>1200</v>
      </c>
      <c r="F75" s="407"/>
      <c r="G75" s="407"/>
      <c r="H75" s="411" t="s">
        <v>1201</v>
      </c>
      <c r="I75" s="410" t="s">
        <v>1201</v>
      </c>
      <c r="J75" s="407"/>
      <c r="K75" s="407"/>
      <c r="L75" s="407">
        <v>110001</v>
      </c>
      <c r="M75" s="409">
        <v>0</v>
      </c>
      <c r="N75" s="409">
        <v>28036.33</v>
      </c>
      <c r="O75" s="409">
        <v>0</v>
      </c>
      <c r="P75" s="409">
        <v>11548389.640000001</v>
      </c>
    </row>
    <row r="76" spans="1:16" ht="20.100000000000001" customHeight="1">
      <c r="A76" s="412">
        <v>19</v>
      </c>
      <c r="B76" s="406" t="s">
        <v>1185</v>
      </c>
      <c r="C76" s="407"/>
      <c r="D76" s="407"/>
      <c r="E76" s="410" t="s">
        <v>1186</v>
      </c>
      <c r="F76" s="407"/>
      <c r="G76" s="407"/>
      <c r="H76" s="411" t="s">
        <v>1187</v>
      </c>
      <c r="I76" s="410" t="s">
        <v>1188</v>
      </c>
      <c r="J76" s="407"/>
      <c r="K76" s="407"/>
      <c r="L76" s="407">
        <v>110001</v>
      </c>
      <c r="M76" s="409">
        <v>0</v>
      </c>
      <c r="N76" s="409">
        <v>0</v>
      </c>
      <c r="O76" s="409">
        <v>151580.48000000001</v>
      </c>
      <c r="P76" s="418">
        <v>11699970.119999999</v>
      </c>
    </row>
    <row r="77" spans="1:16" ht="20.100000000000001" customHeight="1">
      <c r="A77" s="412">
        <v>20</v>
      </c>
      <c r="B77" s="406" t="s">
        <v>1189</v>
      </c>
      <c r="C77" s="407"/>
      <c r="D77" s="407"/>
      <c r="E77" s="410" t="s">
        <v>1190</v>
      </c>
      <c r="F77" s="407"/>
      <c r="G77" s="407"/>
      <c r="H77" s="411" t="s">
        <v>1191</v>
      </c>
      <c r="I77" s="410" t="s">
        <v>1191</v>
      </c>
      <c r="J77" s="407"/>
      <c r="K77" s="407"/>
      <c r="L77" s="407">
        <v>110001</v>
      </c>
      <c r="M77" s="409">
        <v>0</v>
      </c>
      <c r="N77" s="409">
        <v>0</v>
      </c>
      <c r="O77" s="409">
        <v>916072.17</v>
      </c>
      <c r="P77" s="418">
        <v>12616042.289999999</v>
      </c>
    </row>
    <row r="78" spans="1:16" ht="20.100000000000001" customHeight="1">
      <c r="A78" s="412"/>
      <c r="B78" s="419"/>
      <c r="C78" s="407"/>
      <c r="D78" s="407"/>
      <c r="E78" s="407"/>
      <c r="F78" s="407"/>
      <c r="G78" s="407"/>
      <c r="H78" s="408"/>
      <c r="I78" s="407"/>
      <c r="J78" s="410" t="s">
        <v>1195</v>
      </c>
      <c r="K78" s="407"/>
      <c r="L78" s="407"/>
      <c r="M78" s="409">
        <v>11576425.970000001</v>
      </c>
      <c r="N78" s="409">
        <v>28036.33</v>
      </c>
      <c r="O78" s="409">
        <v>1067652.6499999999</v>
      </c>
      <c r="P78" s="420">
        <v>12616042.289999999</v>
      </c>
    </row>
    <row r="79" spans="1:16" ht="20.100000000000001" customHeight="1">
      <c r="A79" s="412"/>
      <c r="B79" s="419"/>
      <c r="C79" s="407"/>
      <c r="D79" s="407"/>
      <c r="E79" s="407"/>
      <c r="F79" s="407"/>
      <c r="G79" s="407"/>
      <c r="H79" s="408"/>
      <c r="I79" s="407"/>
      <c r="J79" s="407"/>
      <c r="K79" s="407"/>
      <c r="L79" s="407"/>
      <c r="M79" s="409" t="s">
        <v>116</v>
      </c>
      <c r="N79" s="409"/>
      <c r="O79" s="409">
        <v>12616042.289999999</v>
      </c>
      <c r="P79" s="420"/>
    </row>
    <row r="80" spans="1:16" ht="20.100000000000001" customHeight="1">
      <c r="A80" s="405" t="s">
        <v>1117</v>
      </c>
      <c r="B80" s="406" t="s">
        <v>1118</v>
      </c>
      <c r="C80" s="407"/>
      <c r="D80" s="407"/>
      <c r="E80" s="407"/>
      <c r="F80" s="407"/>
      <c r="G80" s="407"/>
      <c r="H80" s="408"/>
      <c r="I80" s="407"/>
      <c r="J80" s="407"/>
      <c r="K80" s="407"/>
      <c r="L80" s="407"/>
      <c r="M80" s="409"/>
      <c r="N80" s="409"/>
      <c r="O80" s="409"/>
      <c r="P80" s="420"/>
    </row>
    <row r="81" spans="1:16" ht="20.100000000000001" customHeight="1">
      <c r="A81" s="405" t="s">
        <v>242</v>
      </c>
      <c r="B81" s="406" t="s">
        <v>716</v>
      </c>
      <c r="C81" s="410" t="s">
        <v>1119</v>
      </c>
      <c r="D81" s="421">
        <v>59842129.170000002</v>
      </c>
      <c r="E81" s="407"/>
      <c r="F81" s="407"/>
      <c r="G81" s="407"/>
      <c r="H81" s="408"/>
      <c r="I81" s="407"/>
      <c r="J81" s="407"/>
      <c r="K81" s="407"/>
      <c r="L81" s="407"/>
      <c r="M81" s="409"/>
      <c r="N81" s="409"/>
      <c r="O81" s="409"/>
      <c r="P81" s="420"/>
    </row>
    <row r="82" spans="1:16" ht="20.100000000000001" customHeight="1">
      <c r="A82" s="405" t="s">
        <v>1120</v>
      </c>
      <c r="B82" s="406" t="s">
        <v>1121</v>
      </c>
      <c r="C82" s="407"/>
      <c r="D82" s="407"/>
      <c r="E82" s="407"/>
      <c r="F82" s="407"/>
      <c r="G82" s="407"/>
      <c r="H82" s="408"/>
      <c r="I82" s="407"/>
      <c r="J82" s="407"/>
      <c r="K82" s="407"/>
      <c r="L82" s="407"/>
      <c r="M82" s="409"/>
      <c r="N82" s="409"/>
      <c r="O82" s="409"/>
      <c r="P82" s="420"/>
    </row>
    <row r="83" spans="1:16" ht="20.100000000000001" customHeight="1">
      <c r="A83" s="405" t="s">
        <v>1122</v>
      </c>
      <c r="B83" s="406" t="s">
        <v>1123</v>
      </c>
      <c r="C83" s="410" t="s">
        <v>1124</v>
      </c>
      <c r="D83" s="410" t="s">
        <v>1125</v>
      </c>
      <c r="E83" s="410" t="s">
        <v>1126</v>
      </c>
      <c r="F83" s="410" t="s">
        <v>1127</v>
      </c>
      <c r="G83" s="410" t="s">
        <v>1128</v>
      </c>
      <c r="H83" s="411" t="s">
        <v>1129</v>
      </c>
      <c r="I83" s="410" t="s">
        <v>1130</v>
      </c>
      <c r="J83" s="410" t="s">
        <v>1131</v>
      </c>
      <c r="K83" s="410" t="s">
        <v>1132</v>
      </c>
      <c r="L83" s="410" t="s">
        <v>1133</v>
      </c>
      <c r="M83" s="409" t="s">
        <v>1134</v>
      </c>
      <c r="N83" s="409" t="s">
        <v>1135</v>
      </c>
      <c r="O83" s="409" t="s">
        <v>1136</v>
      </c>
      <c r="P83" s="420" t="s">
        <v>1137</v>
      </c>
    </row>
    <row r="84" spans="1:16" ht="20.100000000000001" customHeight="1">
      <c r="A84" s="412">
        <v>1</v>
      </c>
      <c r="B84" s="406" t="s">
        <v>1138</v>
      </c>
      <c r="C84" s="407"/>
      <c r="D84" s="407"/>
      <c r="E84" s="410" t="s">
        <v>1139</v>
      </c>
      <c r="F84" s="407"/>
      <c r="G84" s="407"/>
      <c r="H84" s="411" t="s">
        <v>1140</v>
      </c>
      <c r="I84" s="410" t="s">
        <v>1140</v>
      </c>
      <c r="J84" s="407"/>
      <c r="K84" s="407"/>
      <c r="L84" s="407">
        <v>110001</v>
      </c>
      <c r="M84" s="409">
        <v>58167222.649999999</v>
      </c>
      <c r="N84" s="409">
        <v>0</v>
      </c>
      <c r="O84" s="409">
        <v>0</v>
      </c>
      <c r="P84" s="413">
        <v>58167222.649999999</v>
      </c>
    </row>
    <row r="85" spans="1:16" ht="20.100000000000001" customHeight="1">
      <c r="A85" s="412">
        <v>2</v>
      </c>
      <c r="B85" s="406" t="s">
        <v>1138</v>
      </c>
      <c r="C85" s="407"/>
      <c r="D85" s="407"/>
      <c r="E85" s="410" t="s">
        <v>1139</v>
      </c>
      <c r="F85" s="407"/>
      <c r="G85" s="407"/>
      <c r="H85" s="411" t="s">
        <v>1140</v>
      </c>
      <c r="I85" s="410" t="s">
        <v>1140</v>
      </c>
      <c r="J85" s="407"/>
      <c r="K85" s="407"/>
      <c r="L85" s="407">
        <v>110004</v>
      </c>
      <c r="M85" s="409">
        <v>644.4</v>
      </c>
      <c r="N85" s="409">
        <v>0</v>
      </c>
      <c r="O85" s="409">
        <v>0</v>
      </c>
      <c r="P85" s="413">
        <v>58167867.049999997</v>
      </c>
    </row>
    <row r="86" spans="1:16" ht="20.100000000000001" customHeight="1">
      <c r="A86" s="412">
        <v>3</v>
      </c>
      <c r="B86" s="406" t="s">
        <v>1138</v>
      </c>
      <c r="C86" s="407"/>
      <c r="D86" s="407"/>
      <c r="E86" s="410" t="s">
        <v>1139</v>
      </c>
      <c r="F86" s="407"/>
      <c r="G86" s="407"/>
      <c r="H86" s="411" t="s">
        <v>1140</v>
      </c>
      <c r="I86" s="410" t="s">
        <v>1140</v>
      </c>
      <c r="J86" s="407"/>
      <c r="K86" s="407"/>
      <c r="L86" s="407">
        <v>110006</v>
      </c>
      <c r="M86" s="409">
        <v>-2190.9299999999998</v>
      </c>
      <c r="N86" s="409">
        <v>0</v>
      </c>
      <c r="O86" s="409">
        <v>0</v>
      </c>
      <c r="P86" s="413">
        <v>58165676.119999997</v>
      </c>
    </row>
    <row r="87" spans="1:16" ht="20.100000000000001" customHeight="1">
      <c r="A87" s="412">
        <v>4</v>
      </c>
      <c r="B87" s="406" t="s">
        <v>1138</v>
      </c>
      <c r="C87" s="407"/>
      <c r="D87" s="407"/>
      <c r="E87" s="410" t="s">
        <v>1139</v>
      </c>
      <c r="F87" s="407"/>
      <c r="G87" s="407"/>
      <c r="H87" s="411" t="s">
        <v>1140</v>
      </c>
      <c r="I87" s="410" t="s">
        <v>1140</v>
      </c>
      <c r="J87" s="407"/>
      <c r="K87" s="407"/>
      <c r="L87" s="407">
        <v>150001</v>
      </c>
      <c r="M87" s="409">
        <v>1231198.1399999999</v>
      </c>
      <c r="N87" s="409">
        <v>0</v>
      </c>
      <c r="O87" s="409">
        <v>0</v>
      </c>
      <c r="P87" s="413">
        <v>59396874.259999998</v>
      </c>
    </row>
    <row r="88" spans="1:16" ht="20.100000000000001" customHeight="1">
      <c r="A88" s="412">
        <v>5</v>
      </c>
      <c r="B88" s="406" t="s">
        <v>1138</v>
      </c>
      <c r="C88" s="407"/>
      <c r="D88" s="407"/>
      <c r="E88" s="410" t="s">
        <v>1139</v>
      </c>
      <c r="F88" s="407"/>
      <c r="G88" s="407"/>
      <c r="H88" s="411" t="s">
        <v>1140</v>
      </c>
      <c r="I88" s="410" t="s">
        <v>1140</v>
      </c>
      <c r="J88" s="407"/>
      <c r="K88" s="407"/>
      <c r="L88" s="407">
        <v>150002</v>
      </c>
      <c r="M88" s="409">
        <v>2017.08</v>
      </c>
      <c r="N88" s="409">
        <v>0</v>
      </c>
      <c r="O88" s="409">
        <v>0</v>
      </c>
      <c r="P88" s="413">
        <v>59398891.340000004</v>
      </c>
    </row>
    <row r="89" spans="1:16" ht="20.100000000000001" customHeight="1">
      <c r="A89" s="412">
        <v>6</v>
      </c>
      <c r="B89" s="406" t="s">
        <v>1138</v>
      </c>
      <c r="C89" s="407"/>
      <c r="D89" s="407"/>
      <c r="E89" s="410" t="s">
        <v>1139</v>
      </c>
      <c r="F89" s="407"/>
      <c r="G89" s="407"/>
      <c r="H89" s="411" t="s">
        <v>1140</v>
      </c>
      <c r="I89" s="410" t="s">
        <v>1140</v>
      </c>
      <c r="J89" s="407"/>
      <c r="K89" s="407"/>
      <c r="L89" s="407">
        <v>250137</v>
      </c>
      <c r="M89" s="409">
        <v>-17792.080000000002</v>
      </c>
      <c r="N89" s="409">
        <v>0</v>
      </c>
      <c r="O89" s="409">
        <v>0</v>
      </c>
      <c r="P89" s="413">
        <v>59381099.259999998</v>
      </c>
    </row>
    <row r="90" spans="1:16" ht="20.100000000000001" customHeight="1">
      <c r="A90" s="412">
        <v>7</v>
      </c>
      <c r="B90" s="406" t="s">
        <v>1138</v>
      </c>
      <c r="C90" s="407"/>
      <c r="D90" s="407"/>
      <c r="E90" s="410" t="s">
        <v>1139</v>
      </c>
      <c r="F90" s="407"/>
      <c r="G90" s="407"/>
      <c r="H90" s="411" t="s">
        <v>1140</v>
      </c>
      <c r="I90" s="410" t="s">
        <v>1140</v>
      </c>
      <c r="J90" s="407"/>
      <c r="K90" s="407"/>
      <c r="L90" s="407">
        <v>250147</v>
      </c>
      <c r="M90" s="409">
        <v>-2320</v>
      </c>
      <c r="N90" s="409">
        <v>0</v>
      </c>
      <c r="O90" s="409">
        <v>0</v>
      </c>
      <c r="P90" s="413">
        <v>59378779.259999998</v>
      </c>
    </row>
    <row r="91" spans="1:16" ht="20.100000000000001" customHeight="1">
      <c r="A91" s="412">
        <v>8</v>
      </c>
      <c r="B91" s="406" t="s">
        <v>1138</v>
      </c>
      <c r="C91" s="407"/>
      <c r="D91" s="407"/>
      <c r="E91" s="410" t="s">
        <v>1139</v>
      </c>
      <c r="F91" s="407"/>
      <c r="G91" s="407"/>
      <c r="H91" s="411" t="s">
        <v>1140</v>
      </c>
      <c r="I91" s="410" t="s">
        <v>1140</v>
      </c>
      <c r="J91" s="407"/>
      <c r="K91" s="407"/>
      <c r="L91" s="407">
        <v>250162</v>
      </c>
      <c r="M91" s="409">
        <v>-17.25</v>
      </c>
      <c r="N91" s="409">
        <v>0</v>
      </c>
      <c r="O91" s="409">
        <v>0</v>
      </c>
      <c r="P91" s="413">
        <v>59378762.009999998</v>
      </c>
    </row>
    <row r="92" spans="1:16" ht="20.100000000000001" customHeight="1">
      <c r="A92" s="412">
        <v>9</v>
      </c>
      <c r="B92" s="406" t="s">
        <v>1138</v>
      </c>
      <c r="C92" s="407"/>
      <c r="D92" s="407"/>
      <c r="E92" s="410" t="s">
        <v>1139</v>
      </c>
      <c r="F92" s="407"/>
      <c r="G92" s="407"/>
      <c r="H92" s="411" t="s">
        <v>1140</v>
      </c>
      <c r="I92" s="410" t="s">
        <v>1140</v>
      </c>
      <c r="J92" s="407"/>
      <c r="K92" s="407"/>
      <c r="L92" s="407">
        <v>250163</v>
      </c>
      <c r="M92" s="409">
        <v>-0.02</v>
      </c>
      <c r="N92" s="409">
        <v>0</v>
      </c>
      <c r="O92" s="409">
        <v>0</v>
      </c>
      <c r="P92" s="413">
        <v>59378761.990000002</v>
      </c>
    </row>
    <row r="93" spans="1:16" ht="20.100000000000001" customHeight="1">
      <c r="A93" s="412">
        <v>10</v>
      </c>
      <c r="B93" s="406" t="s">
        <v>1138</v>
      </c>
      <c r="C93" s="407"/>
      <c r="D93" s="407"/>
      <c r="E93" s="410" t="s">
        <v>1139</v>
      </c>
      <c r="F93" s="407"/>
      <c r="G93" s="407"/>
      <c r="H93" s="411" t="s">
        <v>1140</v>
      </c>
      <c r="I93" s="410" t="s">
        <v>1140</v>
      </c>
      <c r="J93" s="407"/>
      <c r="K93" s="407"/>
      <c r="L93" s="407">
        <v>250182</v>
      </c>
      <c r="M93" s="409">
        <v>13.35</v>
      </c>
      <c r="N93" s="409">
        <v>0</v>
      </c>
      <c r="O93" s="409">
        <v>0</v>
      </c>
      <c r="P93" s="413">
        <v>59378775.340000004</v>
      </c>
    </row>
    <row r="94" spans="1:16" ht="20.100000000000001" customHeight="1">
      <c r="A94" s="412">
        <v>11</v>
      </c>
      <c r="B94" s="406" t="s">
        <v>1138</v>
      </c>
      <c r="C94" s="407"/>
      <c r="D94" s="407"/>
      <c r="E94" s="410" t="s">
        <v>1139</v>
      </c>
      <c r="F94" s="407"/>
      <c r="G94" s="407"/>
      <c r="H94" s="411" t="s">
        <v>1140</v>
      </c>
      <c r="I94" s="410" t="s">
        <v>1140</v>
      </c>
      <c r="J94" s="407"/>
      <c r="K94" s="407"/>
      <c r="L94" s="407">
        <v>250192</v>
      </c>
      <c r="M94" s="409">
        <v>6371.59</v>
      </c>
      <c r="N94" s="409">
        <v>0</v>
      </c>
      <c r="O94" s="409">
        <v>0</v>
      </c>
      <c r="P94" s="413">
        <v>59385146.93</v>
      </c>
    </row>
    <row r="95" spans="1:16" ht="20.100000000000001" customHeight="1">
      <c r="A95" s="412">
        <v>12</v>
      </c>
      <c r="B95" s="406" t="s">
        <v>1138</v>
      </c>
      <c r="C95" s="407"/>
      <c r="D95" s="407"/>
      <c r="E95" s="410" t="s">
        <v>1139</v>
      </c>
      <c r="F95" s="407"/>
      <c r="G95" s="407"/>
      <c r="H95" s="411" t="s">
        <v>1140</v>
      </c>
      <c r="I95" s="410" t="s">
        <v>1140</v>
      </c>
      <c r="J95" s="407"/>
      <c r="K95" s="407"/>
      <c r="L95" s="407">
        <v>250196</v>
      </c>
      <c r="M95" s="409">
        <v>0.26</v>
      </c>
      <c r="N95" s="409">
        <v>0</v>
      </c>
      <c r="O95" s="409">
        <v>0</v>
      </c>
      <c r="P95" s="413">
        <v>59385147.189999998</v>
      </c>
    </row>
    <row r="96" spans="1:16" ht="20.100000000000001" customHeight="1">
      <c r="A96" s="412">
        <v>13</v>
      </c>
      <c r="B96" s="406" t="s">
        <v>1138</v>
      </c>
      <c r="C96" s="407"/>
      <c r="D96" s="407"/>
      <c r="E96" s="410" t="s">
        <v>1139</v>
      </c>
      <c r="F96" s="407"/>
      <c r="G96" s="407"/>
      <c r="H96" s="411" t="s">
        <v>1140</v>
      </c>
      <c r="I96" s="410" t="s">
        <v>1140</v>
      </c>
      <c r="J96" s="407"/>
      <c r="K96" s="407"/>
      <c r="L96" s="407">
        <v>250199</v>
      </c>
      <c r="M96" s="409">
        <v>-178.55</v>
      </c>
      <c r="N96" s="409">
        <v>0</v>
      </c>
      <c r="O96" s="409">
        <v>0</v>
      </c>
      <c r="P96" s="413">
        <v>59384968.640000001</v>
      </c>
    </row>
    <row r="97" spans="1:16" ht="20.100000000000001" customHeight="1">
      <c r="A97" s="412">
        <v>14</v>
      </c>
      <c r="B97" s="406" t="s">
        <v>1138</v>
      </c>
      <c r="C97" s="407"/>
      <c r="D97" s="407"/>
      <c r="E97" s="410" t="s">
        <v>1139</v>
      </c>
      <c r="F97" s="407"/>
      <c r="G97" s="407"/>
      <c r="H97" s="411" t="s">
        <v>1140</v>
      </c>
      <c r="I97" s="410" t="s">
        <v>1140</v>
      </c>
      <c r="J97" s="407"/>
      <c r="K97" s="407"/>
      <c r="L97" s="407">
        <v>250202</v>
      </c>
      <c r="M97" s="409">
        <v>0.1</v>
      </c>
      <c r="N97" s="409">
        <v>0</v>
      </c>
      <c r="O97" s="409">
        <v>0</v>
      </c>
      <c r="P97" s="413">
        <v>59384968.740000002</v>
      </c>
    </row>
    <row r="98" spans="1:16" ht="20.100000000000001" customHeight="1">
      <c r="A98" s="412">
        <v>15</v>
      </c>
      <c r="B98" s="406" t="s">
        <v>1138</v>
      </c>
      <c r="C98" s="407"/>
      <c r="D98" s="407"/>
      <c r="E98" s="410" t="s">
        <v>1139</v>
      </c>
      <c r="F98" s="407"/>
      <c r="G98" s="407"/>
      <c r="H98" s="411" t="s">
        <v>1140</v>
      </c>
      <c r="I98" s="410" t="s">
        <v>1140</v>
      </c>
      <c r="J98" s="407"/>
      <c r="K98" s="407"/>
      <c r="L98" s="407">
        <v>250203</v>
      </c>
      <c r="M98" s="409">
        <v>-20023.2</v>
      </c>
      <c r="N98" s="409">
        <v>0</v>
      </c>
      <c r="O98" s="409">
        <v>0</v>
      </c>
      <c r="P98" s="413">
        <v>59364945.539999999</v>
      </c>
    </row>
    <row r="99" spans="1:16" ht="20.100000000000001" customHeight="1">
      <c r="A99" s="412">
        <v>16</v>
      </c>
      <c r="B99" s="406" t="s">
        <v>1138</v>
      </c>
      <c r="C99" s="407"/>
      <c r="D99" s="407"/>
      <c r="E99" s="410" t="s">
        <v>1139</v>
      </c>
      <c r="F99" s="407"/>
      <c r="G99" s="407"/>
      <c r="H99" s="411" t="s">
        <v>1140</v>
      </c>
      <c r="I99" s="410" t="s">
        <v>1140</v>
      </c>
      <c r="J99" s="407"/>
      <c r="K99" s="407"/>
      <c r="L99" s="407">
        <v>250205</v>
      </c>
      <c r="M99" s="409">
        <v>-30.12</v>
      </c>
      <c r="N99" s="409">
        <v>0</v>
      </c>
      <c r="O99" s="409">
        <v>0</v>
      </c>
      <c r="P99" s="413">
        <v>59364915.420000002</v>
      </c>
    </row>
    <row r="100" spans="1:16" ht="20.100000000000001" customHeight="1">
      <c r="A100" s="412">
        <v>17</v>
      </c>
      <c r="B100" s="406" t="s">
        <v>1138</v>
      </c>
      <c r="C100" s="407"/>
      <c r="D100" s="407"/>
      <c r="E100" s="410" t="s">
        <v>1139</v>
      </c>
      <c r="F100" s="407"/>
      <c r="G100" s="407"/>
      <c r="H100" s="411" t="s">
        <v>1140</v>
      </c>
      <c r="I100" s="410" t="s">
        <v>1140</v>
      </c>
      <c r="J100" s="407"/>
      <c r="K100" s="407"/>
      <c r="L100" s="407">
        <v>250206</v>
      </c>
      <c r="M100" s="409">
        <v>0.97</v>
      </c>
      <c r="N100" s="409">
        <v>0</v>
      </c>
      <c r="O100" s="409">
        <v>0</v>
      </c>
      <c r="P100" s="413">
        <v>59364916.390000001</v>
      </c>
    </row>
    <row r="101" spans="1:16" ht="20.100000000000001" customHeight="1">
      <c r="A101" s="412">
        <v>18</v>
      </c>
      <c r="B101" s="406" t="s">
        <v>1138</v>
      </c>
      <c r="C101" s="407"/>
      <c r="D101" s="407"/>
      <c r="E101" s="410" t="s">
        <v>1139</v>
      </c>
      <c r="F101" s="407"/>
      <c r="G101" s="407"/>
      <c r="H101" s="411" t="s">
        <v>1140</v>
      </c>
      <c r="I101" s="410" t="s">
        <v>1140</v>
      </c>
      <c r="J101" s="407"/>
      <c r="K101" s="407"/>
      <c r="L101" s="407">
        <v>250207</v>
      </c>
      <c r="M101" s="409">
        <v>-169</v>
      </c>
      <c r="N101" s="409">
        <v>0</v>
      </c>
      <c r="O101" s="409">
        <v>0</v>
      </c>
      <c r="P101" s="413">
        <v>59364747.390000001</v>
      </c>
    </row>
    <row r="102" spans="1:16" ht="20.100000000000001" customHeight="1">
      <c r="A102" s="412">
        <v>19</v>
      </c>
      <c r="B102" s="406" t="s">
        <v>1138</v>
      </c>
      <c r="C102" s="407"/>
      <c r="D102" s="407"/>
      <c r="E102" s="410" t="s">
        <v>1139</v>
      </c>
      <c r="F102" s="407"/>
      <c r="G102" s="407"/>
      <c r="H102" s="411" t="s">
        <v>1140</v>
      </c>
      <c r="I102" s="410" t="s">
        <v>1140</v>
      </c>
      <c r="J102" s="407"/>
      <c r="K102" s="407"/>
      <c r="L102" s="407">
        <v>250210</v>
      </c>
      <c r="M102" s="409">
        <v>-2.58</v>
      </c>
      <c r="N102" s="409">
        <v>0</v>
      </c>
      <c r="O102" s="409">
        <v>0</v>
      </c>
      <c r="P102" s="413">
        <v>59364744.810000002</v>
      </c>
    </row>
    <row r="103" spans="1:16" ht="20.100000000000001" customHeight="1">
      <c r="A103" s="412">
        <v>20</v>
      </c>
      <c r="B103" s="406" t="s">
        <v>1138</v>
      </c>
      <c r="C103" s="407"/>
      <c r="D103" s="407"/>
      <c r="E103" s="410" t="s">
        <v>1139</v>
      </c>
      <c r="F103" s="407"/>
      <c r="G103" s="407"/>
      <c r="H103" s="411" t="s">
        <v>1140</v>
      </c>
      <c r="I103" s="410" t="s">
        <v>1140</v>
      </c>
      <c r="J103" s="407"/>
      <c r="K103" s="407"/>
      <c r="L103" s="407">
        <v>250212</v>
      </c>
      <c r="M103" s="409">
        <v>-96.91</v>
      </c>
      <c r="N103" s="409">
        <v>0</v>
      </c>
      <c r="O103" s="409">
        <v>0</v>
      </c>
      <c r="P103" s="413">
        <v>59364647.899999999</v>
      </c>
    </row>
    <row r="104" spans="1:16" ht="20.100000000000001" customHeight="1">
      <c r="A104" s="412">
        <v>21</v>
      </c>
      <c r="B104" s="406" t="s">
        <v>1138</v>
      </c>
      <c r="C104" s="407"/>
      <c r="D104" s="407"/>
      <c r="E104" s="410" t="s">
        <v>1139</v>
      </c>
      <c r="F104" s="407"/>
      <c r="G104" s="407"/>
      <c r="H104" s="411" t="s">
        <v>1140</v>
      </c>
      <c r="I104" s="410" t="s">
        <v>1140</v>
      </c>
      <c r="J104" s="407"/>
      <c r="K104" s="407"/>
      <c r="L104" s="407">
        <v>250214</v>
      </c>
      <c r="M104" s="409">
        <v>361.88</v>
      </c>
      <c r="N104" s="409">
        <v>0</v>
      </c>
      <c r="O104" s="409">
        <v>0</v>
      </c>
      <c r="P104" s="413">
        <v>59365009.780000001</v>
      </c>
    </row>
    <row r="105" spans="1:16" ht="20.100000000000001" customHeight="1">
      <c r="A105" s="412">
        <v>22</v>
      </c>
      <c r="B105" s="406" t="s">
        <v>1138</v>
      </c>
      <c r="C105" s="407"/>
      <c r="D105" s="407"/>
      <c r="E105" s="410" t="s">
        <v>1139</v>
      </c>
      <c r="F105" s="407"/>
      <c r="G105" s="407"/>
      <c r="H105" s="411" t="s">
        <v>1140</v>
      </c>
      <c r="I105" s="410" t="s">
        <v>1140</v>
      </c>
      <c r="J105" s="407"/>
      <c r="K105" s="407"/>
      <c r="L105" s="407">
        <v>250217</v>
      </c>
      <c r="M105" s="409">
        <v>-2736.85</v>
      </c>
      <c r="N105" s="409">
        <v>0</v>
      </c>
      <c r="O105" s="409">
        <v>0</v>
      </c>
      <c r="P105" s="413">
        <v>59362272.93</v>
      </c>
    </row>
    <row r="106" spans="1:16" ht="20.100000000000001" customHeight="1">
      <c r="A106" s="412">
        <v>23</v>
      </c>
      <c r="B106" s="406" t="s">
        <v>1138</v>
      </c>
      <c r="C106" s="407"/>
      <c r="D106" s="407"/>
      <c r="E106" s="410" t="s">
        <v>1139</v>
      </c>
      <c r="F106" s="407"/>
      <c r="G106" s="407"/>
      <c r="H106" s="411" t="s">
        <v>1140</v>
      </c>
      <c r="I106" s="410" t="s">
        <v>1140</v>
      </c>
      <c r="J106" s="407"/>
      <c r="K106" s="407"/>
      <c r="L106" s="407">
        <v>250218</v>
      </c>
      <c r="M106" s="409">
        <v>306682.07</v>
      </c>
      <c r="N106" s="409">
        <v>0</v>
      </c>
      <c r="O106" s="409">
        <v>0</v>
      </c>
      <c r="P106" s="413">
        <v>59668955</v>
      </c>
    </row>
    <row r="107" spans="1:16" ht="20.100000000000001" customHeight="1">
      <c r="A107" s="412">
        <v>24</v>
      </c>
      <c r="B107" s="406" t="s">
        <v>1138</v>
      </c>
      <c r="C107" s="407"/>
      <c r="D107" s="407"/>
      <c r="E107" s="410" t="s">
        <v>1139</v>
      </c>
      <c r="F107" s="407"/>
      <c r="G107" s="407"/>
      <c r="H107" s="411" t="s">
        <v>1140</v>
      </c>
      <c r="I107" s="410" t="s">
        <v>1140</v>
      </c>
      <c r="J107" s="407"/>
      <c r="K107" s="407"/>
      <c r="L107" s="407">
        <v>250219</v>
      </c>
      <c r="M107" s="409">
        <v>-1073.21</v>
      </c>
      <c r="N107" s="409">
        <v>0</v>
      </c>
      <c r="O107" s="409">
        <v>0</v>
      </c>
      <c r="P107" s="413">
        <v>59667881.789999999</v>
      </c>
    </row>
    <row r="108" spans="1:16" ht="20.100000000000001" customHeight="1">
      <c r="A108" s="412">
        <v>25</v>
      </c>
      <c r="B108" s="406" t="s">
        <v>1138</v>
      </c>
      <c r="C108" s="407"/>
      <c r="D108" s="407"/>
      <c r="E108" s="410" t="s">
        <v>1139</v>
      </c>
      <c r="F108" s="407"/>
      <c r="G108" s="407"/>
      <c r="H108" s="411" t="s">
        <v>1140</v>
      </c>
      <c r="I108" s="410" t="s">
        <v>1140</v>
      </c>
      <c r="J108" s="407"/>
      <c r="K108" s="407"/>
      <c r="L108" s="407">
        <v>250230</v>
      </c>
      <c r="M108" s="409">
        <v>-221.14</v>
      </c>
      <c r="N108" s="409">
        <v>0</v>
      </c>
      <c r="O108" s="409">
        <v>0</v>
      </c>
      <c r="P108" s="413">
        <v>59667660.649999999</v>
      </c>
    </row>
    <row r="109" spans="1:16" ht="20.100000000000001" customHeight="1">
      <c r="A109" s="412">
        <v>26</v>
      </c>
      <c r="B109" s="406" t="s">
        <v>1138</v>
      </c>
      <c r="C109" s="407"/>
      <c r="D109" s="407"/>
      <c r="E109" s="410" t="s">
        <v>1139</v>
      </c>
      <c r="F109" s="407"/>
      <c r="G109" s="407"/>
      <c r="H109" s="411" t="s">
        <v>1140</v>
      </c>
      <c r="I109" s="410" t="s">
        <v>1140</v>
      </c>
      <c r="J109" s="407"/>
      <c r="K109" s="407"/>
      <c r="L109" s="407">
        <v>250235</v>
      </c>
      <c r="M109" s="409">
        <v>20.64</v>
      </c>
      <c r="N109" s="409">
        <v>0</v>
      </c>
      <c r="O109" s="409">
        <v>0</v>
      </c>
      <c r="P109" s="413">
        <v>59667681.289999999</v>
      </c>
    </row>
    <row r="110" spans="1:16" ht="20.100000000000001" customHeight="1">
      <c r="A110" s="412">
        <v>27</v>
      </c>
      <c r="B110" s="406" t="s">
        <v>1138</v>
      </c>
      <c r="C110" s="407"/>
      <c r="D110" s="407"/>
      <c r="E110" s="410" t="s">
        <v>1139</v>
      </c>
      <c r="F110" s="407"/>
      <c r="G110" s="407"/>
      <c r="H110" s="411" t="s">
        <v>1140</v>
      </c>
      <c r="I110" s="410" t="s">
        <v>1140</v>
      </c>
      <c r="J110" s="407"/>
      <c r="K110" s="407"/>
      <c r="L110" s="407">
        <v>250239</v>
      </c>
      <c r="M110" s="409">
        <v>70.28</v>
      </c>
      <c r="N110" s="409">
        <v>0</v>
      </c>
      <c r="O110" s="409">
        <v>0</v>
      </c>
      <c r="P110" s="413">
        <v>59667751.57</v>
      </c>
    </row>
    <row r="111" spans="1:16" ht="20.100000000000001" customHeight="1">
      <c r="A111" s="412">
        <v>28</v>
      </c>
      <c r="B111" s="406" t="s">
        <v>1138</v>
      </c>
      <c r="C111" s="407"/>
      <c r="D111" s="407"/>
      <c r="E111" s="410" t="s">
        <v>1139</v>
      </c>
      <c r="F111" s="407"/>
      <c r="G111" s="407"/>
      <c r="H111" s="411" t="s">
        <v>1140</v>
      </c>
      <c r="I111" s="410" t="s">
        <v>1140</v>
      </c>
      <c r="J111" s="407"/>
      <c r="K111" s="407"/>
      <c r="L111" s="407">
        <v>250242</v>
      </c>
      <c r="M111" s="409">
        <v>-51.6</v>
      </c>
      <c r="N111" s="409">
        <v>0</v>
      </c>
      <c r="O111" s="409">
        <v>0</v>
      </c>
      <c r="P111" s="413">
        <v>59667699.969999999</v>
      </c>
    </row>
    <row r="112" spans="1:16" ht="20.100000000000001" customHeight="1">
      <c r="A112" s="412">
        <v>29</v>
      </c>
      <c r="B112" s="406" t="s">
        <v>1138</v>
      </c>
      <c r="C112" s="407"/>
      <c r="D112" s="407"/>
      <c r="E112" s="410" t="s">
        <v>1139</v>
      </c>
      <c r="F112" s="407"/>
      <c r="G112" s="407"/>
      <c r="H112" s="411" t="s">
        <v>1140</v>
      </c>
      <c r="I112" s="410" t="s">
        <v>1140</v>
      </c>
      <c r="J112" s="407"/>
      <c r="K112" s="407"/>
      <c r="L112" s="407">
        <v>250243</v>
      </c>
      <c r="M112" s="409">
        <v>3175.49</v>
      </c>
      <c r="N112" s="409">
        <v>0</v>
      </c>
      <c r="O112" s="409">
        <v>0</v>
      </c>
      <c r="P112" s="413">
        <v>59670875.460000001</v>
      </c>
    </row>
    <row r="113" spans="1:16" ht="20.100000000000001" customHeight="1">
      <c r="A113" s="412">
        <v>30</v>
      </c>
      <c r="B113" s="406" t="s">
        <v>1138</v>
      </c>
      <c r="C113" s="407"/>
      <c r="D113" s="407"/>
      <c r="E113" s="410" t="s">
        <v>1139</v>
      </c>
      <c r="F113" s="407"/>
      <c r="G113" s="407"/>
      <c r="H113" s="411" t="s">
        <v>1140</v>
      </c>
      <c r="I113" s="410" t="s">
        <v>1140</v>
      </c>
      <c r="J113" s="407"/>
      <c r="K113" s="407"/>
      <c r="L113" s="407">
        <v>250244</v>
      </c>
      <c r="M113" s="409">
        <v>31186.02</v>
      </c>
      <c r="N113" s="409">
        <v>0</v>
      </c>
      <c r="O113" s="409">
        <v>0</v>
      </c>
      <c r="P113" s="413">
        <v>59702061.479999997</v>
      </c>
    </row>
    <row r="114" spans="1:16" ht="20.100000000000001" customHeight="1">
      <c r="A114" s="412">
        <v>31</v>
      </c>
      <c r="B114" s="406" t="s">
        <v>1138</v>
      </c>
      <c r="C114" s="407"/>
      <c r="D114" s="407"/>
      <c r="E114" s="410" t="s">
        <v>1139</v>
      </c>
      <c r="F114" s="407"/>
      <c r="G114" s="407"/>
      <c r="H114" s="411" t="s">
        <v>1140</v>
      </c>
      <c r="I114" s="410" t="s">
        <v>1140</v>
      </c>
      <c r="J114" s="407"/>
      <c r="K114" s="407"/>
      <c r="L114" s="407">
        <v>250252</v>
      </c>
      <c r="M114" s="409">
        <v>3840.78</v>
      </c>
      <c r="N114" s="409">
        <v>0</v>
      </c>
      <c r="O114" s="409">
        <v>0</v>
      </c>
      <c r="P114" s="413">
        <v>59705902.259999998</v>
      </c>
    </row>
    <row r="115" spans="1:16" ht="20.100000000000001" customHeight="1">
      <c r="A115" s="412">
        <v>32</v>
      </c>
      <c r="B115" s="406" t="s">
        <v>1138</v>
      </c>
      <c r="C115" s="407"/>
      <c r="D115" s="407"/>
      <c r="E115" s="410" t="s">
        <v>1139</v>
      </c>
      <c r="F115" s="407"/>
      <c r="G115" s="407"/>
      <c r="H115" s="411" t="s">
        <v>1140</v>
      </c>
      <c r="I115" s="410" t="s">
        <v>1140</v>
      </c>
      <c r="J115" s="407"/>
      <c r="K115" s="407"/>
      <c r="L115" s="407">
        <v>250254</v>
      </c>
      <c r="M115" s="409">
        <v>1</v>
      </c>
      <c r="N115" s="409">
        <v>0</v>
      </c>
      <c r="O115" s="409">
        <v>0</v>
      </c>
      <c r="P115" s="413">
        <v>59705903.259999998</v>
      </c>
    </row>
    <row r="116" spans="1:16" ht="20.100000000000001" customHeight="1">
      <c r="A116" s="412">
        <v>33</v>
      </c>
      <c r="B116" s="406" t="s">
        <v>1138</v>
      </c>
      <c r="C116" s="407"/>
      <c r="D116" s="407"/>
      <c r="E116" s="410" t="s">
        <v>1139</v>
      </c>
      <c r="F116" s="407"/>
      <c r="G116" s="407"/>
      <c r="H116" s="411" t="s">
        <v>1140</v>
      </c>
      <c r="I116" s="410" t="s">
        <v>1140</v>
      </c>
      <c r="J116" s="407"/>
      <c r="K116" s="407"/>
      <c r="L116" s="407">
        <v>250255</v>
      </c>
      <c r="M116" s="409">
        <v>5.8</v>
      </c>
      <c r="N116" s="409">
        <v>0</v>
      </c>
      <c r="O116" s="409">
        <v>0</v>
      </c>
      <c r="P116" s="413">
        <v>59705909.060000002</v>
      </c>
    </row>
    <row r="117" spans="1:16" ht="20.100000000000001" customHeight="1">
      <c r="A117" s="412">
        <v>34</v>
      </c>
      <c r="B117" s="406" t="s">
        <v>1138</v>
      </c>
      <c r="C117" s="407"/>
      <c r="D117" s="407"/>
      <c r="E117" s="410" t="s">
        <v>1139</v>
      </c>
      <c r="F117" s="407"/>
      <c r="G117" s="407"/>
      <c r="H117" s="411" t="s">
        <v>1140</v>
      </c>
      <c r="I117" s="410" t="s">
        <v>1140</v>
      </c>
      <c r="J117" s="407"/>
      <c r="K117" s="407"/>
      <c r="L117" s="407">
        <v>260221</v>
      </c>
      <c r="M117" s="409">
        <v>3.54</v>
      </c>
      <c r="N117" s="409">
        <v>0</v>
      </c>
      <c r="O117" s="409">
        <v>0</v>
      </c>
      <c r="P117" s="413">
        <v>59705912.600000001</v>
      </c>
    </row>
    <row r="118" spans="1:16" ht="20.100000000000001" customHeight="1">
      <c r="A118" s="412">
        <v>35</v>
      </c>
      <c r="B118" s="406" t="s">
        <v>1138</v>
      </c>
      <c r="C118" s="407"/>
      <c r="D118" s="407"/>
      <c r="E118" s="410" t="s">
        <v>1139</v>
      </c>
      <c r="F118" s="407"/>
      <c r="G118" s="407"/>
      <c r="H118" s="411" t="s">
        <v>1140</v>
      </c>
      <c r="I118" s="410" t="s">
        <v>1140</v>
      </c>
      <c r="J118" s="407"/>
      <c r="K118" s="407"/>
      <c r="L118" s="407">
        <v>260229</v>
      </c>
      <c r="M118" s="409">
        <v>-20.64</v>
      </c>
      <c r="N118" s="409">
        <v>0</v>
      </c>
      <c r="O118" s="409">
        <v>0</v>
      </c>
      <c r="P118" s="413">
        <v>59705891.960000001</v>
      </c>
    </row>
    <row r="119" spans="1:16" ht="20.100000000000001" customHeight="1">
      <c r="A119" s="412">
        <v>36</v>
      </c>
      <c r="B119" s="406" t="s">
        <v>1138</v>
      </c>
      <c r="C119" s="407"/>
      <c r="D119" s="407"/>
      <c r="E119" s="410" t="s">
        <v>1139</v>
      </c>
      <c r="F119" s="407"/>
      <c r="G119" s="407"/>
      <c r="H119" s="411" t="s">
        <v>1140</v>
      </c>
      <c r="I119" s="410" t="s">
        <v>1140</v>
      </c>
      <c r="J119" s="407"/>
      <c r="K119" s="407"/>
      <c r="L119" s="407">
        <v>260251</v>
      </c>
      <c r="M119" s="409">
        <v>403.32</v>
      </c>
      <c r="N119" s="409">
        <v>0</v>
      </c>
      <c r="O119" s="409">
        <v>0</v>
      </c>
      <c r="P119" s="413">
        <v>59706295.280000001</v>
      </c>
    </row>
    <row r="120" spans="1:16" ht="20.100000000000001" customHeight="1">
      <c r="A120" s="412">
        <v>37</v>
      </c>
      <c r="B120" s="406" t="s">
        <v>1138</v>
      </c>
      <c r="C120" s="407"/>
      <c r="D120" s="407"/>
      <c r="E120" s="410" t="s">
        <v>1139</v>
      </c>
      <c r="F120" s="407"/>
      <c r="G120" s="407"/>
      <c r="H120" s="411" t="s">
        <v>1140</v>
      </c>
      <c r="I120" s="410" t="s">
        <v>1140</v>
      </c>
      <c r="J120" s="407"/>
      <c r="K120" s="407"/>
      <c r="L120" s="407">
        <v>260253</v>
      </c>
      <c r="M120" s="409">
        <v>135833.89000000001</v>
      </c>
      <c r="N120" s="409">
        <v>0</v>
      </c>
      <c r="O120" s="409">
        <v>0</v>
      </c>
      <c r="P120" s="413">
        <v>59842129.170000002</v>
      </c>
    </row>
    <row r="121" spans="1:16" ht="20.100000000000001" customHeight="1">
      <c r="A121" s="412">
        <v>38</v>
      </c>
      <c r="B121" s="406" t="s">
        <v>1202</v>
      </c>
      <c r="C121" s="407"/>
      <c r="D121" s="407"/>
      <c r="E121" s="410" t="s">
        <v>1203</v>
      </c>
      <c r="F121" s="407"/>
      <c r="G121" s="407"/>
      <c r="H121" s="411" t="s">
        <v>1204</v>
      </c>
      <c r="I121" s="410" t="s">
        <v>1204</v>
      </c>
      <c r="J121" s="407"/>
      <c r="K121" s="407"/>
      <c r="L121" s="407">
        <v>110001</v>
      </c>
      <c r="M121" s="409">
        <v>0</v>
      </c>
      <c r="N121" s="409">
        <v>1665</v>
      </c>
      <c r="O121" s="409">
        <v>0</v>
      </c>
      <c r="P121" s="409">
        <v>59840464.170000002</v>
      </c>
    </row>
    <row r="122" spans="1:16" ht="20.100000000000001" customHeight="1">
      <c r="A122" s="412">
        <v>39</v>
      </c>
      <c r="B122" s="406" t="s">
        <v>1199</v>
      </c>
      <c r="C122" s="407"/>
      <c r="D122" s="407"/>
      <c r="E122" s="410" t="s">
        <v>1200</v>
      </c>
      <c r="F122" s="407"/>
      <c r="G122" s="407"/>
      <c r="H122" s="411" t="s">
        <v>1201</v>
      </c>
      <c r="I122" s="410" t="s">
        <v>1201</v>
      </c>
      <c r="J122" s="407"/>
      <c r="K122" s="407"/>
      <c r="L122" s="407">
        <v>110001</v>
      </c>
      <c r="M122" s="409">
        <v>0</v>
      </c>
      <c r="N122" s="409">
        <v>6539.8</v>
      </c>
      <c r="O122" s="409">
        <v>0</v>
      </c>
      <c r="P122" s="409">
        <v>59833924.369999997</v>
      </c>
    </row>
    <row r="123" spans="1:16" ht="20.100000000000001" customHeight="1">
      <c r="A123" s="412">
        <v>40</v>
      </c>
      <c r="B123" s="406" t="s">
        <v>1185</v>
      </c>
      <c r="C123" s="407"/>
      <c r="D123" s="407"/>
      <c r="E123" s="410" t="s">
        <v>1186</v>
      </c>
      <c r="F123" s="407"/>
      <c r="G123" s="407"/>
      <c r="H123" s="411" t="s">
        <v>1187</v>
      </c>
      <c r="I123" s="410" t="s">
        <v>1188</v>
      </c>
      <c r="J123" s="407"/>
      <c r="K123" s="407"/>
      <c r="L123" s="407">
        <v>110001</v>
      </c>
      <c r="M123" s="409">
        <v>0</v>
      </c>
      <c r="N123" s="409">
        <v>0</v>
      </c>
      <c r="O123" s="409">
        <v>121604.03</v>
      </c>
      <c r="P123" s="418">
        <v>59955528.399999999</v>
      </c>
    </row>
    <row r="124" spans="1:16" ht="20.100000000000001" customHeight="1">
      <c r="A124" s="412">
        <v>41</v>
      </c>
      <c r="B124" s="406" t="s">
        <v>1189</v>
      </c>
      <c r="C124" s="407"/>
      <c r="D124" s="407"/>
      <c r="E124" s="410" t="s">
        <v>1190</v>
      </c>
      <c r="F124" s="407"/>
      <c r="G124" s="407"/>
      <c r="H124" s="411" t="s">
        <v>1191</v>
      </c>
      <c r="I124" s="410" t="s">
        <v>1191</v>
      </c>
      <c r="J124" s="407"/>
      <c r="K124" s="407"/>
      <c r="L124" s="407">
        <v>110001</v>
      </c>
      <c r="M124" s="409">
        <v>0</v>
      </c>
      <c r="N124" s="409">
        <v>0</v>
      </c>
      <c r="O124" s="409">
        <v>310783.88</v>
      </c>
      <c r="P124" s="418">
        <v>60266312.280000001</v>
      </c>
    </row>
    <row r="125" spans="1:16" ht="20.100000000000001" customHeight="1">
      <c r="A125" s="412">
        <v>42</v>
      </c>
      <c r="B125" s="406" t="s">
        <v>1205</v>
      </c>
      <c r="C125" s="407"/>
      <c r="D125" s="407"/>
      <c r="E125" s="410" t="s">
        <v>1206</v>
      </c>
      <c r="F125" s="407"/>
      <c r="G125" s="407"/>
      <c r="H125" s="411" t="s">
        <v>1207</v>
      </c>
      <c r="I125" s="410" t="s">
        <v>1207</v>
      </c>
      <c r="J125" s="407"/>
      <c r="K125" s="407"/>
      <c r="L125" s="407">
        <v>110001</v>
      </c>
      <c r="M125" s="409">
        <v>0</v>
      </c>
      <c r="N125" s="409">
        <v>0</v>
      </c>
      <c r="O125" s="409">
        <v>13054.48</v>
      </c>
      <c r="P125" s="418">
        <v>60279366.759999998</v>
      </c>
    </row>
    <row r="126" spans="1:16" ht="20.100000000000001" customHeight="1">
      <c r="A126" s="412"/>
      <c r="B126" s="419"/>
      <c r="C126" s="407"/>
      <c r="D126" s="407"/>
      <c r="E126" s="407"/>
      <c r="F126" s="407"/>
      <c r="G126" s="407"/>
      <c r="H126" s="408"/>
      <c r="I126" s="407"/>
      <c r="J126" s="410" t="s">
        <v>1195</v>
      </c>
      <c r="K126" s="407"/>
      <c r="L126" s="407"/>
      <c r="M126" s="409">
        <v>59842129.170000002</v>
      </c>
      <c r="N126" s="409">
        <v>8204.7999999999993</v>
      </c>
      <c r="O126" s="409">
        <v>445442.39</v>
      </c>
      <c r="P126" s="420">
        <v>60279366.759999998</v>
      </c>
    </row>
    <row r="127" spans="1:16" ht="20.100000000000001" customHeight="1">
      <c r="A127" s="412"/>
      <c r="B127" s="419"/>
      <c r="C127" s="407"/>
      <c r="D127" s="407"/>
      <c r="E127" s="407"/>
      <c r="F127" s="407"/>
      <c r="G127" s="407"/>
      <c r="H127" s="408"/>
      <c r="I127" s="407"/>
      <c r="J127" s="407"/>
      <c r="K127" s="407"/>
      <c r="L127" s="407"/>
      <c r="M127" s="409" t="s">
        <v>116</v>
      </c>
      <c r="N127" s="409"/>
      <c r="O127" s="409">
        <v>60279366.759999998</v>
      </c>
      <c r="P127" s="420"/>
    </row>
    <row r="128" spans="1:16" ht="20.100000000000001" customHeight="1">
      <c r="A128" s="405" t="s">
        <v>1117</v>
      </c>
      <c r="B128" s="406" t="s">
        <v>1118</v>
      </c>
      <c r="C128" s="407"/>
      <c r="D128" s="407"/>
      <c r="E128" s="407"/>
      <c r="F128" s="407"/>
      <c r="G128" s="407"/>
      <c r="H128" s="408"/>
      <c r="I128" s="407"/>
      <c r="J128" s="407"/>
      <c r="K128" s="407"/>
      <c r="L128" s="407"/>
      <c r="M128" s="409"/>
      <c r="N128" s="409"/>
      <c r="O128" s="409"/>
      <c r="P128" s="420"/>
    </row>
    <row r="129" spans="1:16" ht="20.100000000000001" customHeight="1">
      <c r="A129" s="405" t="s">
        <v>243</v>
      </c>
      <c r="B129" s="406" t="s">
        <v>717</v>
      </c>
      <c r="C129" s="410" t="s">
        <v>1119</v>
      </c>
      <c r="D129" s="421">
        <v>7783206.2800000003</v>
      </c>
      <c r="E129" s="407"/>
      <c r="F129" s="407"/>
      <c r="G129" s="407"/>
      <c r="H129" s="408"/>
      <c r="I129" s="407"/>
      <c r="J129" s="407"/>
      <c r="K129" s="407"/>
      <c r="L129" s="407"/>
      <c r="M129" s="409"/>
      <c r="N129" s="409"/>
      <c r="O129" s="409"/>
      <c r="P129" s="420"/>
    </row>
    <row r="130" spans="1:16" ht="20.100000000000001" customHeight="1">
      <c r="A130" s="405" t="s">
        <v>1120</v>
      </c>
      <c r="B130" s="406" t="s">
        <v>1121</v>
      </c>
      <c r="C130" s="407"/>
      <c r="D130" s="407"/>
      <c r="E130" s="407"/>
      <c r="F130" s="407"/>
      <c r="G130" s="407"/>
      <c r="H130" s="408"/>
      <c r="I130" s="407"/>
      <c r="J130" s="407"/>
      <c r="K130" s="407"/>
      <c r="L130" s="407"/>
      <c r="M130" s="409"/>
      <c r="N130" s="409"/>
      <c r="O130" s="409"/>
      <c r="P130" s="420"/>
    </row>
    <row r="131" spans="1:16" ht="20.100000000000001" customHeight="1">
      <c r="A131" s="405" t="s">
        <v>1122</v>
      </c>
      <c r="B131" s="406" t="s">
        <v>1123</v>
      </c>
      <c r="C131" s="410" t="s">
        <v>1124</v>
      </c>
      <c r="D131" s="410" t="s">
        <v>1125</v>
      </c>
      <c r="E131" s="410" t="s">
        <v>1126</v>
      </c>
      <c r="F131" s="410" t="s">
        <v>1127</v>
      </c>
      <c r="G131" s="410" t="s">
        <v>1128</v>
      </c>
      <c r="H131" s="411" t="s">
        <v>1129</v>
      </c>
      <c r="I131" s="410" t="s">
        <v>1130</v>
      </c>
      <c r="J131" s="410" t="s">
        <v>1131</v>
      </c>
      <c r="K131" s="410" t="s">
        <v>1132</v>
      </c>
      <c r="L131" s="410" t="s">
        <v>1133</v>
      </c>
      <c r="M131" s="409" t="s">
        <v>1134</v>
      </c>
      <c r="N131" s="409" t="s">
        <v>1135</v>
      </c>
      <c r="O131" s="409" t="s">
        <v>1136</v>
      </c>
      <c r="P131" s="420" t="s">
        <v>1137</v>
      </c>
    </row>
    <row r="132" spans="1:16" ht="20.100000000000001" customHeight="1">
      <c r="A132" s="412">
        <v>1</v>
      </c>
      <c r="B132" s="406" t="s">
        <v>1138</v>
      </c>
      <c r="C132" s="407"/>
      <c r="D132" s="407"/>
      <c r="E132" s="410" t="s">
        <v>1139</v>
      </c>
      <c r="F132" s="407"/>
      <c r="G132" s="407"/>
      <c r="H132" s="411" t="s">
        <v>1140</v>
      </c>
      <c r="I132" s="410" t="s">
        <v>1140</v>
      </c>
      <c r="J132" s="407"/>
      <c r="K132" s="407"/>
      <c r="L132" s="407">
        <v>110001</v>
      </c>
      <c r="M132" s="409">
        <v>8075005.8099999996</v>
      </c>
      <c r="N132" s="409">
        <v>0</v>
      </c>
      <c r="O132" s="409">
        <v>0</v>
      </c>
      <c r="P132" s="413">
        <v>8075005.8099999996</v>
      </c>
    </row>
    <row r="133" spans="1:16" ht="20.100000000000001" customHeight="1">
      <c r="A133" s="412">
        <v>2</v>
      </c>
      <c r="B133" s="406" t="s">
        <v>1138</v>
      </c>
      <c r="C133" s="407"/>
      <c r="D133" s="407"/>
      <c r="E133" s="410" t="s">
        <v>1139</v>
      </c>
      <c r="F133" s="407"/>
      <c r="G133" s="407"/>
      <c r="H133" s="411" t="s">
        <v>1140</v>
      </c>
      <c r="I133" s="410" t="s">
        <v>1140</v>
      </c>
      <c r="J133" s="407"/>
      <c r="K133" s="407"/>
      <c r="L133" s="407">
        <v>150001</v>
      </c>
      <c r="M133" s="409">
        <v>557895.61</v>
      </c>
      <c r="N133" s="409">
        <v>0</v>
      </c>
      <c r="O133" s="409">
        <v>0</v>
      </c>
      <c r="P133" s="413">
        <v>8632901.4199999999</v>
      </c>
    </row>
    <row r="134" spans="1:16" ht="20.100000000000001" customHeight="1">
      <c r="A134" s="412">
        <v>3</v>
      </c>
      <c r="B134" s="406" t="s">
        <v>1138</v>
      </c>
      <c r="C134" s="407"/>
      <c r="D134" s="407"/>
      <c r="E134" s="410" t="s">
        <v>1139</v>
      </c>
      <c r="F134" s="407"/>
      <c r="G134" s="407"/>
      <c r="H134" s="411" t="s">
        <v>1140</v>
      </c>
      <c r="I134" s="410" t="s">
        <v>1140</v>
      </c>
      <c r="J134" s="407"/>
      <c r="K134" s="407"/>
      <c r="L134" s="407">
        <v>150299</v>
      </c>
      <c r="M134" s="409">
        <v>10337.94</v>
      </c>
      <c r="N134" s="409">
        <v>0</v>
      </c>
      <c r="O134" s="409">
        <v>0</v>
      </c>
      <c r="P134" s="413">
        <v>8643239.3599999994</v>
      </c>
    </row>
    <row r="135" spans="1:16" ht="20.100000000000001" customHeight="1">
      <c r="A135" s="412">
        <v>4</v>
      </c>
      <c r="B135" s="406" t="s">
        <v>1138</v>
      </c>
      <c r="C135" s="407"/>
      <c r="D135" s="407"/>
      <c r="E135" s="410" t="s">
        <v>1139</v>
      </c>
      <c r="F135" s="407"/>
      <c r="G135" s="407"/>
      <c r="H135" s="411" t="s">
        <v>1140</v>
      </c>
      <c r="I135" s="410" t="s">
        <v>1140</v>
      </c>
      <c r="J135" s="407"/>
      <c r="K135" s="407"/>
      <c r="L135" s="407">
        <v>250206</v>
      </c>
      <c r="M135" s="409">
        <v>49.83</v>
      </c>
      <c r="N135" s="409">
        <v>0</v>
      </c>
      <c r="O135" s="409">
        <v>0</v>
      </c>
      <c r="P135" s="413">
        <v>8643289.1899999995</v>
      </c>
    </row>
    <row r="136" spans="1:16" ht="20.100000000000001" customHeight="1">
      <c r="A136" s="412">
        <v>5</v>
      </c>
      <c r="B136" s="406" t="s">
        <v>1138</v>
      </c>
      <c r="C136" s="407"/>
      <c r="D136" s="407"/>
      <c r="E136" s="410" t="s">
        <v>1139</v>
      </c>
      <c r="F136" s="407"/>
      <c r="G136" s="407"/>
      <c r="H136" s="411" t="s">
        <v>1140</v>
      </c>
      <c r="I136" s="410" t="s">
        <v>1140</v>
      </c>
      <c r="J136" s="407"/>
      <c r="K136" s="407"/>
      <c r="L136" s="407">
        <v>250218</v>
      </c>
      <c r="M136" s="409">
        <v>70500</v>
      </c>
      <c r="N136" s="409">
        <v>0</v>
      </c>
      <c r="O136" s="409">
        <v>0</v>
      </c>
      <c r="P136" s="413">
        <v>8713789.1899999995</v>
      </c>
    </row>
    <row r="137" spans="1:16" ht="20.100000000000001" customHeight="1">
      <c r="A137" s="412">
        <v>6</v>
      </c>
      <c r="B137" s="406" t="s">
        <v>1138</v>
      </c>
      <c r="C137" s="407"/>
      <c r="D137" s="407"/>
      <c r="E137" s="410" t="s">
        <v>1139</v>
      </c>
      <c r="F137" s="407"/>
      <c r="G137" s="407"/>
      <c r="H137" s="411" t="s">
        <v>1140</v>
      </c>
      <c r="I137" s="410" t="s">
        <v>1140</v>
      </c>
      <c r="J137" s="407"/>
      <c r="K137" s="407"/>
      <c r="L137" s="407">
        <v>250244</v>
      </c>
      <c r="M137" s="409">
        <v>-23328.62</v>
      </c>
      <c r="N137" s="409">
        <v>0</v>
      </c>
      <c r="O137" s="409">
        <v>0</v>
      </c>
      <c r="P137" s="413">
        <v>8690460.5700000003</v>
      </c>
    </row>
    <row r="138" spans="1:16" ht="20.100000000000001" customHeight="1">
      <c r="A138" s="412">
        <v>7</v>
      </c>
      <c r="B138" s="406" t="s">
        <v>1138</v>
      </c>
      <c r="C138" s="407"/>
      <c r="D138" s="407"/>
      <c r="E138" s="410" t="s">
        <v>1139</v>
      </c>
      <c r="F138" s="407"/>
      <c r="G138" s="407"/>
      <c r="H138" s="411" t="s">
        <v>1140</v>
      </c>
      <c r="I138" s="410" t="s">
        <v>1140</v>
      </c>
      <c r="J138" s="407"/>
      <c r="K138" s="407"/>
      <c r="L138" s="407">
        <v>250249</v>
      </c>
      <c r="M138" s="409">
        <v>50.93</v>
      </c>
      <c r="N138" s="409">
        <v>0</v>
      </c>
      <c r="O138" s="409">
        <v>0</v>
      </c>
      <c r="P138" s="413">
        <v>8690511.5</v>
      </c>
    </row>
    <row r="139" spans="1:16" ht="20.100000000000001" customHeight="1">
      <c r="A139" s="412">
        <v>8</v>
      </c>
      <c r="B139" s="406" t="s">
        <v>1138</v>
      </c>
      <c r="C139" s="407"/>
      <c r="D139" s="407"/>
      <c r="E139" s="410" t="s">
        <v>1139</v>
      </c>
      <c r="F139" s="407"/>
      <c r="G139" s="407"/>
      <c r="H139" s="411" t="s">
        <v>1140</v>
      </c>
      <c r="I139" s="410" t="s">
        <v>1140</v>
      </c>
      <c r="J139" s="407"/>
      <c r="K139" s="407"/>
      <c r="L139" s="407">
        <v>250250</v>
      </c>
      <c r="M139" s="409">
        <v>250.93</v>
      </c>
      <c r="N139" s="409">
        <v>0</v>
      </c>
      <c r="O139" s="409">
        <v>0</v>
      </c>
      <c r="P139" s="413">
        <v>8690762.4299999997</v>
      </c>
    </row>
    <row r="140" spans="1:16" ht="20.100000000000001" customHeight="1">
      <c r="A140" s="412">
        <v>9</v>
      </c>
      <c r="B140" s="406" t="s">
        <v>1138</v>
      </c>
      <c r="C140" s="407"/>
      <c r="D140" s="407"/>
      <c r="E140" s="410" t="s">
        <v>1139</v>
      </c>
      <c r="F140" s="407"/>
      <c r="G140" s="407"/>
      <c r="H140" s="411" t="s">
        <v>1140</v>
      </c>
      <c r="I140" s="410" t="s">
        <v>1140</v>
      </c>
      <c r="J140" s="407"/>
      <c r="K140" s="407"/>
      <c r="L140" s="407">
        <v>250260</v>
      </c>
      <c r="M140" s="409">
        <v>-2756.15</v>
      </c>
      <c r="N140" s="409">
        <v>0</v>
      </c>
      <c r="O140" s="409">
        <v>0</v>
      </c>
      <c r="P140" s="413">
        <v>8688006.2799999993</v>
      </c>
    </row>
    <row r="141" spans="1:16" ht="20.100000000000001" customHeight="1">
      <c r="A141" s="412">
        <v>10</v>
      </c>
      <c r="B141" s="406" t="s">
        <v>1138</v>
      </c>
      <c r="C141" s="407"/>
      <c r="D141" s="407"/>
      <c r="E141" s="410" t="s">
        <v>1139</v>
      </c>
      <c r="F141" s="407"/>
      <c r="G141" s="407"/>
      <c r="H141" s="411" t="s">
        <v>1140</v>
      </c>
      <c r="I141" s="410" t="s">
        <v>1140</v>
      </c>
      <c r="J141" s="407"/>
      <c r="K141" s="407"/>
      <c r="L141" s="407">
        <v>250261</v>
      </c>
      <c r="M141" s="409">
        <v>-904800</v>
      </c>
      <c r="N141" s="409">
        <v>0</v>
      </c>
      <c r="O141" s="409">
        <v>0</v>
      </c>
      <c r="P141" s="413">
        <v>7783206.2800000003</v>
      </c>
    </row>
    <row r="142" spans="1:16" ht="20.100000000000001" customHeight="1">
      <c r="A142" s="412">
        <v>11</v>
      </c>
      <c r="B142" s="406" t="s">
        <v>1199</v>
      </c>
      <c r="C142" s="407"/>
      <c r="D142" s="407"/>
      <c r="E142" s="410" t="s">
        <v>1208</v>
      </c>
      <c r="F142" s="407"/>
      <c r="G142" s="407"/>
      <c r="H142" s="411" t="s">
        <v>1209</v>
      </c>
      <c r="I142" s="410" t="s">
        <v>1210</v>
      </c>
      <c r="J142" s="407"/>
      <c r="K142" s="407"/>
      <c r="L142" s="407">
        <v>110001</v>
      </c>
      <c r="M142" s="409">
        <v>0</v>
      </c>
      <c r="N142" s="409">
        <v>434027.05</v>
      </c>
      <c r="O142" s="409">
        <v>0</v>
      </c>
      <c r="P142" s="409">
        <v>7349179.2300000004</v>
      </c>
    </row>
    <row r="143" spans="1:16" ht="20.100000000000001" customHeight="1">
      <c r="A143" s="412">
        <v>12</v>
      </c>
      <c r="B143" s="406" t="s">
        <v>1199</v>
      </c>
      <c r="C143" s="407"/>
      <c r="D143" s="407"/>
      <c r="E143" s="410" t="s">
        <v>1200</v>
      </c>
      <c r="F143" s="407"/>
      <c r="G143" s="407"/>
      <c r="H143" s="411" t="s">
        <v>1201</v>
      </c>
      <c r="I143" s="410" t="s">
        <v>1201</v>
      </c>
      <c r="J143" s="407"/>
      <c r="K143" s="407"/>
      <c r="L143" s="407">
        <v>110001</v>
      </c>
      <c r="M143" s="409">
        <v>0</v>
      </c>
      <c r="N143" s="409">
        <v>207400.49</v>
      </c>
      <c r="O143" s="409">
        <v>0</v>
      </c>
      <c r="P143" s="409">
        <v>7141778.7400000002</v>
      </c>
    </row>
    <row r="144" spans="1:16" ht="20.100000000000001" customHeight="1">
      <c r="A144" s="412">
        <v>13</v>
      </c>
      <c r="B144" s="406" t="s">
        <v>1211</v>
      </c>
      <c r="C144" s="407"/>
      <c r="D144" s="407"/>
      <c r="E144" s="410" t="s">
        <v>1212</v>
      </c>
      <c r="F144" s="407"/>
      <c r="G144" s="407"/>
      <c r="H144" s="411" t="s">
        <v>1213</v>
      </c>
      <c r="I144" s="410" t="s">
        <v>1213</v>
      </c>
      <c r="J144" s="407"/>
      <c r="K144" s="407"/>
      <c r="L144" s="407">
        <v>110001</v>
      </c>
      <c r="M144" s="409">
        <v>0</v>
      </c>
      <c r="N144" s="409">
        <v>5070.8999999999996</v>
      </c>
      <c r="O144" s="409">
        <v>0</v>
      </c>
      <c r="P144" s="409">
        <v>7136707.8399999999</v>
      </c>
    </row>
    <row r="145" spans="1:16" ht="20.100000000000001" customHeight="1">
      <c r="A145" s="412">
        <v>14</v>
      </c>
      <c r="B145" s="406" t="s">
        <v>1185</v>
      </c>
      <c r="C145" s="407"/>
      <c r="D145" s="407"/>
      <c r="E145" s="410" t="s">
        <v>1186</v>
      </c>
      <c r="F145" s="407"/>
      <c r="G145" s="407"/>
      <c r="H145" s="411" t="s">
        <v>1187</v>
      </c>
      <c r="I145" s="410" t="s">
        <v>1188</v>
      </c>
      <c r="J145" s="407"/>
      <c r="K145" s="407"/>
      <c r="L145" s="407">
        <v>110001</v>
      </c>
      <c r="M145" s="409">
        <v>0</v>
      </c>
      <c r="N145" s="409">
        <v>0</v>
      </c>
      <c r="O145" s="409">
        <v>556926.39</v>
      </c>
      <c r="P145" s="418">
        <v>7693634.2300000004</v>
      </c>
    </row>
    <row r="146" spans="1:16" ht="20.100000000000001" customHeight="1">
      <c r="A146" s="412">
        <v>15</v>
      </c>
      <c r="B146" s="406" t="s">
        <v>1189</v>
      </c>
      <c r="C146" s="407"/>
      <c r="D146" s="407"/>
      <c r="E146" s="410" t="s">
        <v>1190</v>
      </c>
      <c r="F146" s="407"/>
      <c r="G146" s="407"/>
      <c r="H146" s="411" t="s">
        <v>1191</v>
      </c>
      <c r="I146" s="410" t="s">
        <v>1191</v>
      </c>
      <c r="J146" s="407"/>
      <c r="K146" s="407"/>
      <c r="L146" s="407">
        <v>110001</v>
      </c>
      <c r="M146" s="409">
        <v>0</v>
      </c>
      <c r="N146" s="409">
        <v>0</v>
      </c>
      <c r="O146" s="409">
        <v>168399.23</v>
      </c>
      <c r="P146" s="418">
        <v>7862033.46</v>
      </c>
    </row>
    <row r="147" spans="1:16" ht="20.100000000000001" customHeight="1">
      <c r="A147" s="412"/>
      <c r="B147" s="419"/>
      <c r="C147" s="407"/>
      <c r="D147" s="407"/>
      <c r="E147" s="407"/>
      <c r="F147" s="407"/>
      <c r="G147" s="407"/>
      <c r="H147" s="408"/>
      <c r="I147" s="407"/>
      <c r="J147" s="410" t="s">
        <v>1195</v>
      </c>
      <c r="K147" s="407"/>
      <c r="L147" s="407"/>
      <c r="M147" s="409">
        <v>7783206.2800000003</v>
      </c>
      <c r="N147" s="409">
        <v>646498.43999999994</v>
      </c>
      <c r="O147" s="409">
        <v>725325.62</v>
      </c>
      <c r="P147" s="420">
        <v>7862033.46</v>
      </c>
    </row>
    <row r="148" spans="1:16" ht="20.100000000000001" customHeight="1">
      <c r="A148" s="412"/>
      <c r="B148" s="419"/>
      <c r="C148" s="407"/>
      <c r="D148" s="407"/>
      <c r="E148" s="407"/>
      <c r="F148" s="407"/>
      <c r="G148" s="407"/>
      <c r="H148" s="408"/>
      <c r="I148" s="407"/>
      <c r="J148" s="407"/>
      <c r="K148" s="407"/>
      <c r="L148" s="407"/>
      <c r="M148" s="409" t="s">
        <v>116</v>
      </c>
      <c r="N148" s="409"/>
      <c r="O148" s="409">
        <v>7862033.46</v>
      </c>
      <c r="P148" s="420"/>
    </row>
    <row r="149" spans="1:16" ht="20.100000000000001" customHeight="1">
      <c r="A149" s="405" t="s">
        <v>1117</v>
      </c>
      <c r="B149" s="406" t="s">
        <v>1118</v>
      </c>
      <c r="C149" s="407"/>
      <c r="D149" s="407"/>
      <c r="E149" s="407"/>
      <c r="F149" s="407"/>
      <c r="G149" s="407"/>
      <c r="H149" s="408"/>
      <c r="I149" s="407"/>
      <c r="J149" s="407"/>
      <c r="K149" s="407"/>
      <c r="L149" s="407"/>
      <c r="M149" s="409"/>
      <c r="N149" s="409"/>
      <c r="O149" s="409"/>
      <c r="P149" s="420"/>
    </row>
    <row r="150" spans="1:16" ht="20.100000000000001" customHeight="1">
      <c r="A150" s="405" t="s">
        <v>704</v>
      </c>
      <c r="B150" s="406" t="s">
        <v>718</v>
      </c>
      <c r="C150" s="410" t="s">
        <v>1119</v>
      </c>
      <c r="D150" s="422">
        <v>13544808.800000001</v>
      </c>
      <c r="E150" s="407"/>
      <c r="F150" s="407"/>
      <c r="G150" s="407"/>
      <c r="H150" s="408"/>
      <c r="I150" s="407"/>
      <c r="J150" s="407"/>
      <c r="K150" s="407"/>
      <c r="L150" s="407"/>
      <c r="M150" s="409"/>
      <c r="N150" s="409"/>
      <c r="O150" s="409"/>
      <c r="P150" s="420"/>
    </row>
    <row r="151" spans="1:16" ht="20.100000000000001" customHeight="1">
      <c r="A151" s="405" t="s">
        <v>1120</v>
      </c>
      <c r="B151" s="406" t="s">
        <v>1121</v>
      </c>
      <c r="C151" s="407"/>
      <c r="D151" s="407"/>
      <c r="E151" s="407"/>
      <c r="F151" s="407"/>
      <c r="G151" s="407"/>
      <c r="H151" s="408"/>
      <c r="I151" s="407"/>
      <c r="J151" s="407"/>
      <c r="K151" s="407"/>
      <c r="L151" s="407"/>
      <c r="M151" s="409"/>
      <c r="N151" s="409"/>
      <c r="O151" s="409"/>
      <c r="P151" s="420"/>
    </row>
    <row r="152" spans="1:16" ht="20.100000000000001" customHeight="1">
      <c r="A152" s="405" t="s">
        <v>1122</v>
      </c>
      <c r="B152" s="406" t="s">
        <v>1123</v>
      </c>
      <c r="C152" s="410" t="s">
        <v>1124</v>
      </c>
      <c r="D152" s="410" t="s">
        <v>1125</v>
      </c>
      <c r="E152" s="410" t="s">
        <v>1126</v>
      </c>
      <c r="F152" s="410" t="s">
        <v>1127</v>
      </c>
      <c r="G152" s="410" t="s">
        <v>1128</v>
      </c>
      <c r="H152" s="411" t="s">
        <v>1129</v>
      </c>
      <c r="I152" s="410" t="s">
        <v>1130</v>
      </c>
      <c r="J152" s="410" t="s">
        <v>1131</v>
      </c>
      <c r="K152" s="410" t="s">
        <v>1132</v>
      </c>
      <c r="L152" s="410" t="s">
        <v>1133</v>
      </c>
      <c r="M152" s="409" t="s">
        <v>1134</v>
      </c>
      <c r="N152" s="409" t="s">
        <v>1135</v>
      </c>
      <c r="O152" s="409" t="s">
        <v>1136</v>
      </c>
      <c r="P152" s="420" t="s">
        <v>1137</v>
      </c>
    </row>
    <row r="153" spans="1:16" ht="20.100000000000001" customHeight="1">
      <c r="A153" s="412">
        <v>1</v>
      </c>
      <c r="B153" s="406" t="s">
        <v>1138</v>
      </c>
      <c r="C153" s="407"/>
      <c r="D153" s="407"/>
      <c r="E153" s="410" t="s">
        <v>1139</v>
      </c>
      <c r="F153" s="407"/>
      <c r="G153" s="407"/>
      <c r="H153" s="411" t="s">
        <v>1140</v>
      </c>
      <c r="I153" s="410" t="s">
        <v>1140</v>
      </c>
      <c r="J153" s="407"/>
      <c r="K153" s="407"/>
      <c r="L153" s="407">
        <v>110001</v>
      </c>
      <c r="M153" s="409">
        <v>8510468.7699999996</v>
      </c>
      <c r="N153" s="409">
        <v>0</v>
      </c>
      <c r="O153" s="409">
        <v>0</v>
      </c>
      <c r="P153" s="413">
        <v>8510468.7699999996</v>
      </c>
    </row>
    <row r="154" spans="1:16" ht="20.100000000000001" customHeight="1">
      <c r="A154" s="412">
        <v>2</v>
      </c>
      <c r="B154" s="406" t="s">
        <v>1138</v>
      </c>
      <c r="C154" s="407"/>
      <c r="D154" s="407"/>
      <c r="E154" s="410" t="s">
        <v>1139</v>
      </c>
      <c r="F154" s="407"/>
      <c r="G154" s="407"/>
      <c r="H154" s="411" t="s">
        <v>1140</v>
      </c>
      <c r="I154" s="410" t="s">
        <v>1140</v>
      </c>
      <c r="J154" s="407"/>
      <c r="K154" s="407"/>
      <c r="L154" s="407">
        <v>150001</v>
      </c>
      <c r="M154" s="409">
        <v>3997733.13</v>
      </c>
      <c r="N154" s="409">
        <v>0</v>
      </c>
      <c r="O154" s="409">
        <v>0</v>
      </c>
      <c r="P154" s="413">
        <v>12508201.9</v>
      </c>
    </row>
    <row r="155" spans="1:16" ht="20.100000000000001" customHeight="1">
      <c r="A155" s="412">
        <v>3</v>
      </c>
      <c r="B155" s="406" t="s">
        <v>1138</v>
      </c>
      <c r="C155" s="407"/>
      <c r="D155" s="407"/>
      <c r="E155" s="410" t="s">
        <v>1139</v>
      </c>
      <c r="F155" s="407"/>
      <c r="G155" s="407"/>
      <c r="H155" s="411" t="s">
        <v>1140</v>
      </c>
      <c r="I155" s="410" t="s">
        <v>1140</v>
      </c>
      <c r="J155" s="407"/>
      <c r="K155" s="407"/>
      <c r="L155" s="407">
        <v>150004</v>
      </c>
      <c r="M155" s="409">
        <v>215603.4</v>
      </c>
      <c r="N155" s="409">
        <v>0</v>
      </c>
      <c r="O155" s="409">
        <v>0</v>
      </c>
      <c r="P155" s="413">
        <v>12723805.300000001</v>
      </c>
    </row>
    <row r="156" spans="1:16" ht="20.100000000000001" customHeight="1">
      <c r="A156" s="412">
        <v>4</v>
      </c>
      <c r="B156" s="406" t="s">
        <v>1138</v>
      </c>
      <c r="C156" s="407"/>
      <c r="D156" s="407"/>
      <c r="E156" s="410" t="s">
        <v>1139</v>
      </c>
      <c r="F156" s="407"/>
      <c r="G156" s="407"/>
      <c r="H156" s="411" t="s">
        <v>1140</v>
      </c>
      <c r="I156" s="410" t="s">
        <v>1140</v>
      </c>
      <c r="J156" s="407"/>
      <c r="K156" s="407"/>
      <c r="L156" s="407">
        <v>150299</v>
      </c>
      <c r="M156" s="409">
        <v>156061.97</v>
      </c>
      <c r="N156" s="409">
        <v>0</v>
      </c>
      <c r="O156" s="409">
        <v>0</v>
      </c>
      <c r="P156" s="413">
        <v>12879867.27</v>
      </c>
    </row>
    <row r="157" spans="1:16" ht="20.100000000000001" customHeight="1">
      <c r="A157" s="412">
        <v>5</v>
      </c>
      <c r="B157" s="406" t="s">
        <v>1138</v>
      </c>
      <c r="C157" s="407"/>
      <c r="D157" s="407"/>
      <c r="E157" s="410" t="s">
        <v>1139</v>
      </c>
      <c r="F157" s="407"/>
      <c r="G157" s="407"/>
      <c r="H157" s="411" t="s">
        <v>1140</v>
      </c>
      <c r="I157" s="410" t="s">
        <v>1140</v>
      </c>
      <c r="J157" s="407"/>
      <c r="K157" s="407"/>
      <c r="L157" s="407">
        <v>250116</v>
      </c>
      <c r="M157" s="409">
        <v>124258.47</v>
      </c>
      <c r="N157" s="409">
        <v>0</v>
      </c>
      <c r="O157" s="409">
        <v>0</v>
      </c>
      <c r="P157" s="413">
        <v>13004125.74</v>
      </c>
    </row>
    <row r="158" spans="1:16" ht="20.100000000000001" customHeight="1">
      <c r="A158" s="412">
        <v>6</v>
      </c>
      <c r="B158" s="406" t="s">
        <v>1138</v>
      </c>
      <c r="C158" s="407"/>
      <c r="D158" s="407"/>
      <c r="E158" s="410" t="s">
        <v>1139</v>
      </c>
      <c r="F158" s="407"/>
      <c r="G158" s="407"/>
      <c r="H158" s="411" t="s">
        <v>1140</v>
      </c>
      <c r="I158" s="410" t="s">
        <v>1140</v>
      </c>
      <c r="J158" s="407"/>
      <c r="K158" s="407"/>
      <c r="L158" s="407">
        <v>250131</v>
      </c>
      <c r="M158" s="409">
        <v>-46.4</v>
      </c>
      <c r="N158" s="409">
        <v>0</v>
      </c>
      <c r="O158" s="409">
        <v>0</v>
      </c>
      <c r="P158" s="413">
        <v>13004079.34</v>
      </c>
    </row>
    <row r="159" spans="1:16" ht="20.100000000000001" customHeight="1">
      <c r="A159" s="412">
        <v>7</v>
      </c>
      <c r="B159" s="406" t="s">
        <v>1138</v>
      </c>
      <c r="C159" s="407"/>
      <c r="D159" s="407"/>
      <c r="E159" s="410" t="s">
        <v>1139</v>
      </c>
      <c r="F159" s="407"/>
      <c r="G159" s="407"/>
      <c r="H159" s="411" t="s">
        <v>1140</v>
      </c>
      <c r="I159" s="410" t="s">
        <v>1140</v>
      </c>
      <c r="J159" s="407"/>
      <c r="K159" s="407"/>
      <c r="L159" s="407">
        <v>250160</v>
      </c>
      <c r="M159" s="409">
        <v>-758.96</v>
      </c>
      <c r="N159" s="409">
        <v>0</v>
      </c>
      <c r="O159" s="409">
        <v>0</v>
      </c>
      <c r="P159" s="413">
        <v>13003320.380000001</v>
      </c>
    </row>
    <row r="160" spans="1:16" ht="20.100000000000001" customHeight="1">
      <c r="A160" s="412">
        <v>8</v>
      </c>
      <c r="B160" s="406" t="s">
        <v>1138</v>
      </c>
      <c r="C160" s="407"/>
      <c r="D160" s="407"/>
      <c r="E160" s="410" t="s">
        <v>1139</v>
      </c>
      <c r="F160" s="407"/>
      <c r="G160" s="407"/>
      <c r="H160" s="411" t="s">
        <v>1140</v>
      </c>
      <c r="I160" s="410" t="s">
        <v>1140</v>
      </c>
      <c r="J160" s="407"/>
      <c r="K160" s="407"/>
      <c r="L160" s="407">
        <v>250163</v>
      </c>
      <c r="M160" s="409">
        <v>-43.61</v>
      </c>
      <c r="N160" s="409">
        <v>0</v>
      </c>
      <c r="O160" s="409">
        <v>0</v>
      </c>
      <c r="P160" s="413">
        <v>13003276.77</v>
      </c>
    </row>
    <row r="161" spans="1:16" ht="20.100000000000001" customHeight="1">
      <c r="A161" s="412">
        <v>9</v>
      </c>
      <c r="B161" s="406" t="s">
        <v>1138</v>
      </c>
      <c r="C161" s="407"/>
      <c r="D161" s="407"/>
      <c r="E161" s="410" t="s">
        <v>1139</v>
      </c>
      <c r="F161" s="407"/>
      <c r="G161" s="407"/>
      <c r="H161" s="411" t="s">
        <v>1140</v>
      </c>
      <c r="I161" s="410" t="s">
        <v>1140</v>
      </c>
      <c r="J161" s="407"/>
      <c r="K161" s="407"/>
      <c r="L161" s="407">
        <v>250199</v>
      </c>
      <c r="M161" s="409">
        <v>1.54</v>
      </c>
      <c r="N161" s="409">
        <v>0</v>
      </c>
      <c r="O161" s="409">
        <v>0</v>
      </c>
      <c r="P161" s="413">
        <v>13003278.310000001</v>
      </c>
    </row>
    <row r="162" spans="1:16" ht="20.100000000000001" customHeight="1">
      <c r="A162" s="412">
        <v>10</v>
      </c>
      <c r="B162" s="406" t="s">
        <v>1138</v>
      </c>
      <c r="C162" s="407"/>
      <c r="D162" s="407"/>
      <c r="E162" s="410" t="s">
        <v>1139</v>
      </c>
      <c r="F162" s="407"/>
      <c r="G162" s="407"/>
      <c r="H162" s="411" t="s">
        <v>1140</v>
      </c>
      <c r="I162" s="410" t="s">
        <v>1140</v>
      </c>
      <c r="J162" s="407"/>
      <c r="K162" s="407"/>
      <c r="L162" s="407">
        <v>250214</v>
      </c>
      <c r="M162" s="409">
        <v>37.090000000000003</v>
      </c>
      <c r="N162" s="409">
        <v>0</v>
      </c>
      <c r="O162" s="409">
        <v>0</v>
      </c>
      <c r="P162" s="413">
        <v>13003315.4</v>
      </c>
    </row>
    <row r="163" spans="1:16" ht="20.100000000000001" customHeight="1">
      <c r="A163" s="412">
        <v>11</v>
      </c>
      <c r="B163" s="406" t="s">
        <v>1138</v>
      </c>
      <c r="C163" s="407"/>
      <c r="D163" s="407"/>
      <c r="E163" s="410" t="s">
        <v>1139</v>
      </c>
      <c r="F163" s="407"/>
      <c r="G163" s="407"/>
      <c r="H163" s="411" t="s">
        <v>1140</v>
      </c>
      <c r="I163" s="410" t="s">
        <v>1140</v>
      </c>
      <c r="J163" s="407"/>
      <c r="K163" s="407"/>
      <c r="L163" s="407">
        <v>250217</v>
      </c>
      <c r="M163" s="409">
        <v>39</v>
      </c>
      <c r="N163" s="409">
        <v>0</v>
      </c>
      <c r="O163" s="409">
        <v>0</v>
      </c>
      <c r="P163" s="413">
        <v>13003354.4</v>
      </c>
    </row>
    <row r="164" spans="1:16" ht="20.100000000000001" customHeight="1">
      <c r="A164" s="412">
        <v>12</v>
      </c>
      <c r="B164" s="406" t="s">
        <v>1138</v>
      </c>
      <c r="C164" s="407"/>
      <c r="D164" s="407"/>
      <c r="E164" s="410" t="s">
        <v>1139</v>
      </c>
      <c r="F164" s="407"/>
      <c r="G164" s="407"/>
      <c r="H164" s="411" t="s">
        <v>1140</v>
      </c>
      <c r="I164" s="410" t="s">
        <v>1140</v>
      </c>
      <c r="J164" s="407"/>
      <c r="K164" s="407"/>
      <c r="L164" s="407">
        <v>250218</v>
      </c>
      <c r="M164" s="409">
        <v>306000</v>
      </c>
      <c r="N164" s="409">
        <v>0</v>
      </c>
      <c r="O164" s="409">
        <v>0</v>
      </c>
      <c r="P164" s="413">
        <v>13309354.4</v>
      </c>
    </row>
    <row r="165" spans="1:16" ht="20.100000000000001" customHeight="1">
      <c r="A165" s="412">
        <v>13</v>
      </c>
      <c r="B165" s="406" t="s">
        <v>1138</v>
      </c>
      <c r="C165" s="407"/>
      <c r="D165" s="407"/>
      <c r="E165" s="410" t="s">
        <v>1139</v>
      </c>
      <c r="F165" s="407"/>
      <c r="G165" s="407"/>
      <c r="H165" s="411" t="s">
        <v>1140</v>
      </c>
      <c r="I165" s="410" t="s">
        <v>1140</v>
      </c>
      <c r="J165" s="407"/>
      <c r="K165" s="407"/>
      <c r="L165" s="407">
        <v>250235</v>
      </c>
      <c r="M165" s="409">
        <v>-36198.050000000003</v>
      </c>
      <c r="N165" s="409">
        <v>0</v>
      </c>
      <c r="O165" s="409">
        <v>0</v>
      </c>
      <c r="P165" s="413">
        <v>13273156.35</v>
      </c>
    </row>
    <row r="166" spans="1:16" ht="20.100000000000001" customHeight="1">
      <c r="A166" s="412">
        <v>14</v>
      </c>
      <c r="B166" s="406" t="s">
        <v>1138</v>
      </c>
      <c r="C166" s="407"/>
      <c r="D166" s="407"/>
      <c r="E166" s="410" t="s">
        <v>1139</v>
      </c>
      <c r="F166" s="407"/>
      <c r="G166" s="407"/>
      <c r="H166" s="411" t="s">
        <v>1140</v>
      </c>
      <c r="I166" s="410" t="s">
        <v>1140</v>
      </c>
      <c r="J166" s="407"/>
      <c r="K166" s="407"/>
      <c r="L166" s="407">
        <v>250250</v>
      </c>
      <c r="M166" s="409">
        <v>-503.9</v>
      </c>
      <c r="N166" s="409">
        <v>0</v>
      </c>
      <c r="O166" s="409">
        <v>0</v>
      </c>
      <c r="P166" s="413">
        <v>13272652.449999999</v>
      </c>
    </row>
    <row r="167" spans="1:16" ht="20.100000000000001" customHeight="1">
      <c r="A167" s="412">
        <v>15</v>
      </c>
      <c r="B167" s="406" t="s">
        <v>1138</v>
      </c>
      <c r="C167" s="407"/>
      <c r="D167" s="407"/>
      <c r="E167" s="410" t="s">
        <v>1139</v>
      </c>
      <c r="F167" s="407"/>
      <c r="G167" s="407"/>
      <c r="H167" s="411" t="s">
        <v>1140</v>
      </c>
      <c r="I167" s="410" t="s">
        <v>1140</v>
      </c>
      <c r="J167" s="407"/>
      <c r="K167" s="407"/>
      <c r="L167" s="407">
        <v>250265</v>
      </c>
      <c r="M167" s="409">
        <v>2277.41</v>
      </c>
      <c r="N167" s="409">
        <v>0</v>
      </c>
      <c r="O167" s="409">
        <v>0</v>
      </c>
      <c r="P167" s="413">
        <v>13274929.859999999</v>
      </c>
    </row>
    <row r="168" spans="1:16" ht="20.100000000000001" customHeight="1">
      <c r="A168" s="412">
        <v>16</v>
      </c>
      <c r="B168" s="406" t="s">
        <v>1138</v>
      </c>
      <c r="C168" s="407"/>
      <c r="D168" s="407"/>
      <c r="E168" s="410" t="s">
        <v>1139</v>
      </c>
      <c r="F168" s="407"/>
      <c r="G168" s="407"/>
      <c r="H168" s="411" t="s">
        <v>1140</v>
      </c>
      <c r="I168" s="410" t="s">
        <v>1140</v>
      </c>
      <c r="J168" s="407"/>
      <c r="K168" s="407"/>
      <c r="L168" s="407">
        <v>250271</v>
      </c>
      <c r="M168" s="409">
        <v>0.04</v>
      </c>
      <c r="N168" s="409">
        <v>0</v>
      </c>
      <c r="O168" s="409">
        <v>0</v>
      </c>
      <c r="P168" s="413">
        <v>13274929.9</v>
      </c>
    </row>
    <row r="169" spans="1:16" ht="20.100000000000001" customHeight="1">
      <c r="A169" s="412">
        <v>17</v>
      </c>
      <c r="B169" s="406" t="s">
        <v>1138</v>
      </c>
      <c r="C169" s="407"/>
      <c r="D169" s="407"/>
      <c r="E169" s="410" t="s">
        <v>1139</v>
      </c>
      <c r="F169" s="407"/>
      <c r="G169" s="407"/>
      <c r="H169" s="411" t="s">
        <v>1140</v>
      </c>
      <c r="I169" s="410" t="s">
        <v>1140</v>
      </c>
      <c r="J169" s="407"/>
      <c r="K169" s="407"/>
      <c r="L169" s="407">
        <v>250279</v>
      </c>
      <c r="M169" s="409">
        <v>12563.98</v>
      </c>
      <c r="N169" s="409">
        <v>0</v>
      </c>
      <c r="O169" s="409">
        <v>0</v>
      </c>
      <c r="P169" s="413">
        <v>13287493.880000001</v>
      </c>
    </row>
    <row r="170" spans="1:16" ht="20.100000000000001" customHeight="1">
      <c r="A170" s="412">
        <v>18</v>
      </c>
      <c r="B170" s="406" t="s">
        <v>1138</v>
      </c>
      <c r="C170" s="407"/>
      <c r="D170" s="407"/>
      <c r="E170" s="410" t="s">
        <v>1139</v>
      </c>
      <c r="F170" s="407"/>
      <c r="G170" s="407"/>
      <c r="H170" s="411" t="s">
        <v>1140</v>
      </c>
      <c r="I170" s="410" t="s">
        <v>1140</v>
      </c>
      <c r="J170" s="407"/>
      <c r="K170" s="407"/>
      <c r="L170" s="407">
        <v>250286</v>
      </c>
      <c r="M170" s="409">
        <v>-80121.509999999995</v>
      </c>
      <c r="N170" s="409">
        <v>0</v>
      </c>
      <c r="O170" s="409">
        <v>0</v>
      </c>
      <c r="P170" s="413">
        <v>13207372.369999999</v>
      </c>
    </row>
    <row r="171" spans="1:16" ht="20.100000000000001" customHeight="1">
      <c r="A171" s="412">
        <v>19</v>
      </c>
      <c r="B171" s="406" t="s">
        <v>1138</v>
      </c>
      <c r="C171" s="407"/>
      <c r="D171" s="407"/>
      <c r="E171" s="410" t="s">
        <v>1139</v>
      </c>
      <c r="F171" s="407"/>
      <c r="G171" s="407"/>
      <c r="H171" s="411" t="s">
        <v>1140</v>
      </c>
      <c r="I171" s="410" t="s">
        <v>1140</v>
      </c>
      <c r="J171" s="407"/>
      <c r="K171" s="407"/>
      <c r="L171" s="407">
        <v>260251</v>
      </c>
      <c r="M171" s="409">
        <v>0.11</v>
      </c>
      <c r="N171" s="409">
        <v>0</v>
      </c>
      <c r="O171" s="409">
        <v>0</v>
      </c>
      <c r="P171" s="413">
        <v>13207372.48</v>
      </c>
    </row>
    <row r="172" spans="1:16" ht="20.100000000000001" customHeight="1">
      <c r="A172" s="412">
        <v>20</v>
      </c>
      <c r="B172" s="406" t="s">
        <v>1138</v>
      </c>
      <c r="C172" s="407"/>
      <c r="D172" s="407"/>
      <c r="E172" s="410" t="s">
        <v>1139</v>
      </c>
      <c r="F172" s="407"/>
      <c r="G172" s="407"/>
      <c r="H172" s="411" t="s">
        <v>1140</v>
      </c>
      <c r="I172" s="410" t="s">
        <v>1140</v>
      </c>
      <c r="J172" s="407"/>
      <c r="K172" s="407"/>
      <c r="L172" s="407">
        <v>260253</v>
      </c>
      <c r="M172" s="409">
        <v>141254.99</v>
      </c>
      <c r="N172" s="409">
        <v>0</v>
      </c>
      <c r="O172" s="409">
        <v>0</v>
      </c>
      <c r="P172" s="413">
        <v>13348627.470000001</v>
      </c>
    </row>
    <row r="173" spans="1:16" ht="20.100000000000001" customHeight="1">
      <c r="A173" s="412">
        <v>21</v>
      </c>
      <c r="B173" s="406" t="s">
        <v>1138</v>
      </c>
      <c r="C173" s="407"/>
      <c r="D173" s="407"/>
      <c r="E173" s="410" t="s">
        <v>1139</v>
      </c>
      <c r="F173" s="407"/>
      <c r="G173" s="407"/>
      <c r="H173" s="411" t="s">
        <v>1140</v>
      </c>
      <c r="I173" s="410" t="s">
        <v>1140</v>
      </c>
      <c r="J173" s="407"/>
      <c r="K173" s="407"/>
      <c r="L173" s="407">
        <v>260270</v>
      </c>
      <c r="M173" s="409">
        <v>1.29</v>
      </c>
      <c r="N173" s="409">
        <v>0</v>
      </c>
      <c r="O173" s="409">
        <v>0</v>
      </c>
      <c r="P173" s="413">
        <v>13348628.76</v>
      </c>
    </row>
    <row r="174" spans="1:16" ht="20.100000000000001" customHeight="1">
      <c r="A174" s="412">
        <v>22</v>
      </c>
      <c r="B174" s="406" t="s">
        <v>1138</v>
      </c>
      <c r="C174" s="407"/>
      <c r="D174" s="407"/>
      <c r="E174" s="410" t="s">
        <v>1139</v>
      </c>
      <c r="F174" s="407"/>
      <c r="G174" s="407"/>
      <c r="H174" s="411" t="s">
        <v>1140</v>
      </c>
      <c r="I174" s="410" t="s">
        <v>1140</v>
      </c>
      <c r="J174" s="407"/>
      <c r="K174" s="407"/>
      <c r="L174" s="407">
        <v>260277</v>
      </c>
      <c r="M174" s="409">
        <v>49110.45</v>
      </c>
      <c r="N174" s="409">
        <v>0</v>
      </c>
      <c r="O174" s="409">
        <v>0</v>
      </c>
      <c r="P174" s="413">
        <v>13397739.210000001</v>
      </c>
    </row>
    <row r="175" spans="1:16" ht="20.100000000000001" customHeight="1">
      <c r="A175" s="412">
        <v>23</v>
      </c>
      <c r="B175" s="406" t="s">
        <v>1138</v>
      </c>
      <c r="C175" s="407"/>
      <c r="D175" s="407"/>
      <c r="E175" s="410" t="s">
        <v>1139</v>
      </c>
      <c r="F175" s="407"/>
      <c r="G175" s="407"/>
      <c r="H175" s="411" t="s">
        <v>1140</v>
      </c>
      <c r="I175" s="410" t="s">
        <v>1140</v>
      </c>
      <c r="J175" s="407"/>
      <c r="K175" s="407"/>
      <c r="L175" s="407">
        <v>260278</v>
      </c>
      <c r="M175" s="409">
        <v>-29</v>
      </c>
      <c r="N175" s="409">
        <v>0</v>
      </c>
      <c r="O175" s="409">
        <v>0</v>
      </c>
      <c r="P175" s="413">
        <v>13397710.210000001</v>
      </c>
    </row>
    <row r="176" spans="1:16" ht="20.100000000000001" customHeight="1">
      <c r="A176" s="412">
        <v>24</v>
      </c>
      <c r="B176" s="406" t="s">
        <v>1138</v>
      </c>
      <c r="C176" s="407"/>
      <c r="D176" s="407"/>
      <c r="E176" s="410" t="s">
        <v>1139</v>
      </c>
      <c r="F176" s="407"/>
      <c r="G176" s="407"/>
      <c r="H176" s="411" t="s">
        <v>1140</v>
      </c>
      <c r="I176" s="410" t="s">
        <v>1140</v>
      </c>
      <c r="J176" s="407"/>
      <c r="K176" s="407"/>
      <c r="L176" s="407">
        <v>260287</v>
      </c>
      <c r="M176" s="409">
        <v>146938.84</v>
      </c>
      <c r="N176" s="409">
        <v>0</v>
      </c>
      <c r="O176" s="409">
        <v>0</v>
      </c>
      <c r="P176" s="413">
        <v>13544649.050000001</v>
      </c>
    </row>
    <row r="177" spans="1:16" ht="20.100000000000001" customHeight="1">
      <c r="A177" s="412">
        <v>25</v>
      </c>
      <c r="B177" s="406" t="s">
        <v>1138</v>
      </c>
      <c r="C177" s="407"/>
      <c r="D177" s="407"/>
      <c r="E177" s="410" t="s">
        <v>1139</v>
      </c>
      <c r="F177" s="407"/>
      <c r="G177" s="407"/>
      <c r="H177" s="411" t="s">
        <v>1140</v>
      </c>
      <c r="I177" s="410" t="s">
        <v>1140</v>
      </c>
      <c r="J177" s="407"/>
      <c r="K177" s="407"/>
      <c r="L177" s="407">
        <v>260292</v>
      </c>
      <c r="M177" s="409">
        <v>159.75</v>
      </c>
      <c r="N177" s="409">
        <v>0</v>
      </c>
      <c r="O177" s="409">
        <v>0</v>
      </c>
      <c r="P177" s="413">
        <v>13544808.800000001</v>
      </c>
    </row>
    <row r="178" spans="1:16" ht="20.100000000000001" customHeight="1">
      <c r="A178" s="412">
        <v>26</v>
      </c>
      <c r="B178" s="406" t="s">
        <v>1214</v>
      </c>
      <c r="C178" s="407"/>
      <c r="D178" s="407"/>
      <c r="E178" s="410" t="s">
        <v>1215</v>
      </c>
      <c r="F178" s="407"/>
      <c r="G178" s="407"/>
      <c r="H178" s="411" t="s">
        <v>1216</v>
      </c>
      <c r="I178" s="410" t="s">
        <v>1148</v>
      </c>
      <c r="J178" s="410" t="s">
        <v>1217</v>
      </c>
      <c r="K178" s="407"/>
      <c r="L178" s="407">
        <v>110001</v>
      </c>
      <c r="M178" s="409">
        <v>0</v>
      </c>
      <c r="N178" s="417">
        <v>0</v>
      </c>
      <c r="O178" s="417">
        <v>1500</v>
      </c>
      <c r="P178" s="417">
        <v>13546308.800000001</v>
      </c>
    </row>
    <row r="179" spans="1:16" ht="20.100000000000001" customHeight="1">
      <c r="A179" s="412">
        <v>27</v>
      </c>
      <c r="B179" s="406" t="s">
        <v>1214</v>
      </c>
      <c r="C179" s="407"/>
      <c r="D179" s="407"/>
      <c r="E179" s="410" t="s">
        <v>1215</v>
      </c>
      <c r="F179" s="407"/>
      <c r="G179" s="407"/>
      <c r="H179" s="411" t="s">
        <v>1216</v>
      </c>
      <c r="I179" s="410" t="s">
        <v>1148</v>
      </c>
      <c r="J179" s="410" t="s">
        <v>1217</v>
      </c>
      <c r="K179" s="407"/>
      <c r="L179" s="407">
        <v>110001</v>
      </c>
      <c r="M179" s="409">
        <v>0</v>
      </c>
      <c r="N179" s="417">
        <v>0</v>
      </c>
      <c r="O179" s="417">
        <v>762.53</v>
      </c>
      <c r="P179" s="417">
        <v>13547071.33</v>
      </c>
    </row>
    <row r="180" spans="1:16" ht="20.100000000000001" customHeight="1">
      <c r="A180" s="412">
        <v>28</v>
      </c>
      <c r="B180" s="406" t="s">
        <v>1214</v>
      </c>
      <c r="C180" s="407"/>
      <c r="D180" s="407"/>
      <c r="E180" s="410" t="s">
        <v>1215</v>
      </c>
      <c r="F180" s="407"/>
      <c r="G180" s="407"/>
      <c r="H180" s="411" t="s">
        <v>1216</v>
      </c>
      <c r="I180" s="410" t="s">
        <v>1148</v>
      </c>
      <c r="J180" s="410" t="s">
        <v>1217</v>
      </c>
      <c r="K180" s="407"/>
      <c r="L180" s="407">
        <v>110001</v>
      </c>
      <c r="M180" s="409">
        <v>0</v>
      </c>
      <c r="N180" s="417">
        <v>0</v>
      </c>
      <c r="O180" s="417">
        <v>916.66</v>
      </c>
      <c r="P180" s="417">
        <v>13547987.99</v>
      </c>
    </row>
    <row r="181" spans="1:16" ht="20.100000000000001" customHeight="1">
      <c r="A181" s="412">
        <v>29</v>
      </c>
      <c r="B181" s="406" t="s">
        <v>1141</v>
      </c>
      <c r="C181" s="407"/>
      <c r="D181" s="407"/>
      <c r="E181" s="410" t="s">
        <v>1218</v>
      </c>
      <c r="F181" s="407"/>
      <c r="G181" s="407"/>
      <c r="H181" s="411" t="s">
        <v>1219</v>
      </c>
      <c r="I181" s="410" t="s">
        <v>1219</v>
      </c>
      <c r="J181" s="407"/>
      <c r="K181" s="407"/>
      <c r="L181" s="407">
        <v>110001</v>
      </c>
      <c r="M181" s="409">
        <v>0</v>
      </c>
      <c r="N181" s="409">
        <v>0</v>
      </c>
      <c r="O181" s="409">
        <v>328152</v>
      </c>
      <c r="P181" s="423">
        <v>13876139.99</v>
      </c>
    </row>
    <row r="182" spans="1:16" ht="20.100000000000001" customHeight="1">
      <c r="A182" s="412">
        <v>30</v>
      </c>
      <c r="B182" s="406" t="s">
        <v>1220</v>
      </c>
      <c r="C182" s="407"/>
      <c r="D182" s="407"/>
      <c r="E182" s="410" t="s">
        <v>1221</v>
      </c>
      <c r="F182" s="407"/>
      <c r="G182" s="407"/>
      <c r="H182" s="411" t="s">
        <v>1222</v>
      </c>
      <c r="I182" s="410" t="s">
        <v>1222</v>
      </c>
      <c r="J182" s="407"/>
      <c r="K182" s="407"/>
      <c r="L182" s="407">
        <v>110001</v>
      </c>
      <c r="M182" s="409">
        <v>0</v>
      </c>
      <c r="N182" s="417">
        <v>0</v>
      </c>
      <c r="O182" s="417">
        <v>3943661.73</v>
      </c>
      <c r="P182" s="417">
        <v>17819801.719999999</v>
      </c>
    </row>
    <row r="183" spans="1:16" ht="20.100000000000001" customHeight="1">
      <c r="A183" s="412">
        <v>31</v>
      </c>
      <c r="B183" s="406" t="s">
        <v>1223</v>
      </c>
      <c r="C183" s="407"/>
      <c r="D183" s="407"/>
      <c r="E183" s="410" t="s">
        <v>1224</v>
      </c>
      <c r="F183" s="407"/>
      <c r="G183" s="407"/>
      <c r="H183" s="411" t="s">
        <v>1225</v>
      </c>
      <c r="I183" s="410" t="s">
        <v>1225</v>
      </c>
      <c r="J183" s="407"/>
      <c r="K183" s="407"/>
      <c r="L183" s="407">
        <v>110001</v>
      </c>
      <c r="M183" s="409">
        <v>0</v>
      </c>
      <c r="N183" s="417">
        <v>3943661.73</v>
      </c>
      <c r="O183" s="417">
        <v>0</v>
      </c>
      <c r="P183" s="417">
        <v>13876139.99</v>
      </c>
    </row>
    <row r="184" spans="1:16" ht="20.100000000000001" customHeight="1">
      <c r="A184" s="412">
        <v>32</v>
      </c>
      <c r="B184" s="406" t="s">
        <v>1226</v>
      </c>
      <c r="C184" s="407"/>
      <c r="D184" s="407"/>
      <c r="E184" s="410" t="s">
        <v>1227</v>
      </c>
      <c r="F184" s="407"/>
      <c r="G184" s="407"/>
      <c r="H184" s="411" t="s">
        <v>1228</v>
      </c>
      <c r="I184" s="410" t="s">
        <v>1148</v>
      </c>
      <c r="J184" s="410" t="s">
        <v>1217</v>
      </c>
      <c r="K184" s="407"/>
      <c r="L184" s="407">
        <v>110001</v>
      </c>
      <c r="M184" s="409">
        <v>0</v>
      </c>
      <c r="N184" s="417">
        <v>1500</v>
      </c>
      <c r="O184" s="417">
        <v>0</v>
      </c>
      <c r="P184" s="417">
        <v>13874639.99</v>
      </c>
    </row>
    <row r="185" spans="1:16" ht="20.100000000000001" customHeight="1">
      <c r="A185" s="412">
        <v>33</v>
      </c>
      <c r="B185" s="406" t="s">
        <v>1226</v>
      </c>
      <c r="C185" s="407"/>
      <c r="D185" s="407"/>
      <c r="E185" s="410" t="s">
        <v>1227</v>
      </c>
      <c r="F185" s="407"/>
      <c r="G185" s="407"/>
      <c r="H185" s="411" t="s">
        <v>1228</v>
      </c>
      <c r="I185" s="410" t="s">
        <v>1148</v>
      </c>
      <c r="J185" s="410" t="s">
        <v>1217</v>
      </c>
      <c r="K185" s="407"/>
      <c r="L185" s="407">
        <v>110001</v>
      </c>
      <c r="M185" s="409">
        <v>0</v>
      </c>
      <c r="N185" s="417">
        <v>762.53</v>
      </c>
      <c r="O185" s="417">
        <v>0</v>
      </c>
      <c r="P185" s="417">
        <v>13873877.460000001</v>
      </c>
    </row>
    <row r="186" spans="1:16" ht="20.100000000000001" customHeight="1">
      <c r="A186" s="412">
        <v>34</v>
      </c>
      <c r="B186" s="406" t="s">
        <v>1226</v>
      </c>
      <c r="C186" s="407"/>
      <c r="D186" s="407"/>
      <c r="E186" s="410" t="s">
        <v>1227</v>
      </c>
      <c r="F186" s="407"/>
      <c r="G186" s="407"/>
      <c r="H186" s="411" t="s">
        <v>1228</v>
      </c>
      <c r="I186" s="410" t="s">
        <v>1148</v>
      </c>
      <c r="J186" s="410" t="s">
        <v>1217</v>
      </c>
      <c r="K186" s="407"/>
      <c r="L186" s="407">
        <v>110001</v>
      </c>
      <c r="M186" s="409">
        <v>0</v>
      </c>
      <c r="N186" s="417">
        <v>916.66</v>
      </c>
      <c r="O186" s="417">
        <v>0</v>
      </c>
      <c r="P186" s="417">
        <v>13872960.800000001</v>
      </c>
    </row>
    <row r="187" spans="1:16" ht="69.95" customHeight="1">
      <c r="A187" s="412">
        <v>35</v>
      </c>
      <c r="B187" s="406" t="s">
        <v>1211</v>
      </c>
      <c r="C187" s="407"/>
      <c r="D187" s="407"/>
      <c r="E187" s="410" t="s">
        <v>1229</v>
      </c>
      <c r="F187" s="407"/>
      <c r="G187" s="407"/>
      <c r="H187" s="411" t="s">
        <v>1230</v>
      </c>
      <c r="I187" s="410" t="s">
        <v>1230</v>
      </c>
      <c r="J187" s="407"/>
      <c r="K187" s="407"/>
      <c r="L187" s="407">
        <v>110001</v>
      </c>
      <c r="M187" s="409">
        <v>0</v>
      </c>
      <c r="N187" s="416">
        <v>0</v>
      </c>
      <c r="O187" s="416">
        <v>9485.17</v>
      </c>
      <c r="P187" s="409">
        <v>13882445.970000001</v>
      </c>
    </row>
    <row r="188" spans="1:16" ht="225">
      <c r="A188" s="412">
        <v>36</v>
      </c>
      <c r="B188" s="406" t="s">
        <v>1211</v>
      </c>
      <c r="C188" s="407"/>
      <c r="D188" s="407"/>
      <c r="E188" s="410" t="s">
        <v>1231</v>
      </c>
      <c r="F188" s="407"/>
      <c r="G188" s="407"/>
      <c r="H188" s="411" t="s">
        <v>1232</v>
      </c>
      <c r="I188" s="410" t="s">
        <v>1232</v>
      </c>
      <c r="J188" s="407"/>
      <c r="K188" s="407"/>
      <c r="L188" s="407">
        <v>110001</v>
      </c>
      <c r="M188" s="409">
        <v>0</v>
      </c>
      <c r="N188" s="416">
        <v>2166.67</v>
      </c>
      <c r="O188" s="416">
        <v>0</v>
      </c>
      <c r="P188" s="409">
        <v>13880279.300000001</v>
      </c>
    </row>
    <row r="189" spans="1:16" ht="225">
      <c r="A189" s="412">
        <v>37</v>
      </c>
      <c r="B189" s="406" t="s">
        <v>1211</v>
      </c>
      <c r="C189" s="407"/>
      <c r="D189" s="407"/>
      <c r="E189" s="410" t="s">
        <v>1231</v>
      </c>
      <c r="F189" s="407"/>
      <c r="G189" s="407"/>
      <c r="H189" s="411" t="s">
        <v>1232</v>
      </c>
      <c r="I189" s="410" t="s">
        <v>1232</v>
      </c>
      <c r="J189" s="407"/>
      <c r="K189" s="407"/>
      <c r="L189" s="407">
        <v>110001</v>
      </c>
      <c r="M189" s="409">
        <v>0</v>
      </c>
      <c r="N189" s="416">
        <v>0</v>
      </c>
      <c r="O189" s="416">
        <v>151.66999999999999</v>
      </c>
      <c r="P189" s="409">
        <v>13880430.970000001</v>
      </c>
    </row>
    <row r="190" spans="1:16" ht="225">
      <c r="A190" s="412">
        <v>38</v>
      </c>
      <c r="B190" s="406" t="s">
        <v>1211</v>
      </c>
      <c r="C190" s="407"/>
      <c r="D190" s="407"/>
      <c r="E190" s="410" t="s">
        <v>1231</v>
      </c>
      <c r="F190" s="407"/>
      <c r="G190" s="407"/>
      <c r="H190" s="411" t="s">
        <v>1232</v>
      </c>
      <c r="I190" s="410" t="s">
        <v>1232</v>
      </c>
      <c r="J190" s="407"/>
      <c r="K190" s="407"/>
      <c r="L190" s="407">
        <v>110001</v>
      </c>
      <c r="M190" s="409">
        <v>0</v>
      </c>
      <c r="N190" s="416">
        <v>0</v>
      </c>
      <c r="O190" s="416">
        <v>25</v>
      </c>
      <c r="P190" s="409">
        <v>13880455.970000001</v>
      </c>
    </row>
    <row r="191" spans="1:16" ht="120">
      <c r="A191" s="412">
        <v>39</v>
      </c>
      <c r="B191" s="406" t="s">
        <v>1185</v>
      </c>
      <c r="C191" s="407"/>
      <c r="D191" s="407"/>
      <c r="E191" s="410" t="s">
        <v>1186</v>
      </c>
      <c r="F191" s="407"/>
      <c r="G191" s="407"/>
      <c r="H191" s="411" t="s">
        <v>1187</v>
      </c>
      <c r="I191" s="410" t="s">
        <v>1188</v>
      </c>
      <c r="J191" s="407"/>
      <c r="K191" s="407"/>
      <c r="L191" s="407">
        <v>110001</v>
      </c>
      <c r="M191" s="409">
        <v>0</v>
      </c>
      <c r="N191" s="409">
        <v>51493.27</v>
      </c>
      <c r="O191" s="409">
        <v>0</v>
      </c>
      <c r="P191" s="418">
        <v>13828962.699999999</v>
      </c>
    </row>
    <row r="192" spans="1:16" ht="150">
      <c r="A192" s="412">
        <v>40</v>
      </c>
      <c r="B192" s="406" t="s">
        <v>1189</v>
      </c>
      <c r="C192" s="407"/>
      <c r="D192" s="407"/>
      <c r="E192" s="410" t="s">
        <v>1190</v>
      </c>
      <c r="F192" s="407"/>
      <c r="G192" s="407"/>
      <c r="H192" s="411" t="s">
        <v>1191</v>
      </c>
      <c r="I192" s="410" t="s">
        <v>1191</v>
      </c>
      <c r="J192" s="407"/>
      <c r="K192" s="407"/>
      <c r="L192" s="407">
        <v>110001</v>
      </c>
      <c r="M192" s="409">
        <v>0</v>
      </c>
      <c r="N192" s="409">
        <v>0</v>
      </c>
      <c r="O192" s="409">
        <v>608360.69999999995</v>
      </c>
      <c r="P192" s="418">
        <v>14437323.4</v>
      </c>
    </row>
    <row r="193" spans="1:16" ht="60">
      <c r="A193" s="412">
        <v>41</v>
      </c>
      <c r="B193" s="406" t="s">
        <v>1233</v>
      </c>
      <c r="C193" s="407"/>
      <c r="D193" s="407"/>
      <c r="E193" s="410" t="s">
        <v>1234</v>
      </c>
      <c r="F193" s="407"/>
      <c r="G193" s="407"/>
      <c r="H193" s="411" t="s">
        <v>1235</v>
      </c>
      <c r="I193" s="410" t="s">
        <v>1236</v>
      </c>
      <c r="J193" s="407"/>
      <c r="K193" s="407"/>
      <c r="L193" s="407">
        <v>110001</v>
      </c>
      <c r="M193" s="409">
        <v>0</v>
      </c>
      <c r="N193" s="409">
        <v>0</v>
      </c>
      <c r="O193" s="409">
        <v>31.73</v>
      </c>
      <c r="P193" s="409">
        <v>14437355.130000001</v>
      </c>
    </row>
    <row r="194" spans="1:16" ht="20.100000000000001" customHeight="1">
      <c r="A194" s="412">
        <v>42</v>
      </c>
      <c r="B194" s="406" t="s">
        <v>1192</v>
      </c>
      <c r="C194" s="407"/>
      <c r="D194" s="407"/>
      <c r="E194" s="410" t="s">
        <v>1237</v>
      </c>
      <c r="F194" s="407"/>
      <c r="G194" s="407"/>
      <c r="H194" s="411" t="s">
        <v>1238</v>
      </c>
      <c r="I194" s="410" t="s">
        <v>1238</v>
      </c>
      <c r="J194" s="407"/>
      <c r="K194" s="407"/>
      <c r="L194" s="407">
        <v>110001</v>
      </c>
      <c r="M194" s="409">
        <v>0</v>
      </c>
      <c r="N194" s="409">
        <v>0</v>
      </c>
      <c r="O194" s="409">
        <v>2264.6999999999998</v>
      </c>
      <c r="P194" s="423">
        <v>14439619.83</v>
      </c>
    </row>
    <row r="195" spans="1:16" ht="20.100000000000001" customHeight="1">
      <c r="A195" s="412">
        <v>43</v>
      </c>
      <c r="B195" s="406" t="s">
        <v>1192</v>
      </c>
      <c r="C195" s="407"/>
      <c r="D195" s="407"/>
      <c r="E195" s="410" t="s">
        <v>1239</v>
      </c>
      <c r="F195" s="407"/>
      <c r="G195" s="407"/>
      <c r="H195" s="411" t="s">
        <v>1240</v>
      </c>
      <c r="I195" s="410" t="s">
        <v>1240</v>
      </c>
      <c r="J195" s="407"/>
      <c r="K195" s="407"/>
      <c r="L195" s="407">
        <v>110001</v>
      </c>
      <c r="M195" s="409">
        <v>0</v>
      </c>
      <c r="N195" s="409">
        <v>0</v>
      </c>
      <c r="O195" s="409">
        <v>535.58000000000004</v>
      </c>
      <c r="P195" s="409">
        <v>14440155.41</v>
      </c>
    </row>
    <row r="196" spans="1:16" ht="20.100000000000001" customHeight="1">
      <c r="A196" s="412"/>
      <c r="B196" s="419"/>
      <c r="C196" s="407"/>
      <c r="D196" s="407"/>
      <c r="E196" s="407"/>
      <c r="F196" s="407"/>
      <c r="G196" s="407"/>
      <c r="H196" s="408"/>
      <c r="I196" s="407"/>
      <c r="J196" s="410" t="s">
        <v>1195</v>
      </c>
      <c r="K196" s="407"/>
      <c r="L196" s="407"/>
      <c r="M196" s="409">
        <v>13544808.800000001</v>
      </c>
      <c r="N196" s="409">
        <v>4000500.86</v>
      </c>
      <c r="O196" s="409">
        <v>4895847.47</v>
      </c>
      <c r="P196" s="420">
        <v>14440155.41</v>
      </c>
    </row>
    <row r="197" spans="1:16" ht="20.100000000000001" customHeight="1">
      <c r="A197" s="412"/>
      <c r="B197" s="419"/>
      <c r="C197" s="407"/>
      <c r="D197" s="407"/>
      <c r="E197" s="407"/>
      <c r="F197" s="407"/>
      <c r="G197" s="407"/>
      <c r="H197" s="408"/>
      <c r="I197" s="407"/>
      <c r="J197" s="407"/>
      <c r="K197" s="407"/>
      <c r="L197" s="407"/>
      <c r="M197" s="409" t="s">
        <v>116</v>
      </c>
      <c r="N197" s="409"/>
      <c r="O197" s="409">
        <v>14440155.41</v>
      </c>
      <c r="P197" s="420"/>
    </row>
    <row r="198" spans="1:16" ht="20.100000000000001" customHeight="1">
      <c r="A198" s="405" t="s">
        <v>1117</v>
      </c>
      <c r="B198" s="406" t="s">
        <v>1118</v>
      </c>
      <c r="C198" s="407"/>
      <c r="D198" s="407"/>
      <c r="E198" s="407"/>
      <c r="F198" s="407"/>
      <c r="G198" s="407"/>
      <c r="H198" s="408"/>
      <c r="I198" s="407"/>
      <c r="J198" s="407"/>
      <c r="K198" s="407"/>
      <c r="L198" s="407"/>
      <c r="M198" s="409"/>
      <c r="N198" s="409"/>
      <c r="O198" s="409"/>
      <c r="P198" s="420"/>
    </row>
    <row r="199" spans="1:16" ht="20.100000000000001" customHeight="1">
      <c r="A199" s="405" t="s">
        <v>719</v>
      </c>
      <c r="B199" s="406" t="s">
        <v>720</v>
      </c>
      <c r="C199" s="410" t="s">
        <v>1119</v>
      </c>
      <c r="D199" s="421">
        <v>39304849.810000002</v>
      </c>
      <c r="E199" s="407"/>
      <c r="F199" s="407"/>
      <c r="G199" s="407"/>
      <c r="H199" s="408"/>
      <c r="I199" s="407"/>
      <c r="J199" s="407"/>
      <c r="K199" s="407"/>
      <c r="L199" s="407"/>
      <c r="M199" s="409"/>
      <c r="N199" s="409"/>
      <c r="O199" s="409"/>
      <c r="P199" s="420"/>
    </row>
    <row r="200" spans="1:16" ht="20.100000000000001" customHeight="1">
      <c r="A200" s="405" t="s">
        <v>1120</v>
      </c>
      <c r="B200" s="406" t="s">
        <v>1121</v>
      </c>
      <c r="C200" s="407"/>
      <c r="D200" s="407"/>
      <c r="E200" s="407"/>
      <c r="F200" s="407"/>
      <c r="G200" s="407"/>
      <c r="H200" s="408"/>
      <c r="I200" s="407"/>
      <c r="J200" s="407"/>
      <c r="K200" s="407"/>
      <c r="L200" s="407"/>
      <c r="M200" s="409"/>
      <c r="N200" s="409"/>
      <c r="O200" s="409"/>
      <c r="P200" s="420"/>
    </row>
    <row r="201" spans="1:16" ht="20.100000000000001" customHeight="1">
      <c r="A201" s="405" t="s">
        <v>1122</v>
      </c>
      <c r="B201" s="406" t="s">
        <v>1123</v>
      </c>
      <c r="C201" s="410" t="s">
        <v>1124</v>
      </c>
      <c r="D201" s="410" t="s">
        <v>1125</v>
      </c>
      <c r="E201" s="410" t="s">
        <v>1126</v>
      </c>
      <c r="F201" s="410" t="s">
        <v>1127</v>
      </c>
      <c r="G201" s="410" t="s">
        <v>1128</v>
      </c>
      <c r="H201" s="411" t="s">
        <v>1129</v>
      </c>
      <c r="I201" s="410" t="s">
        <v>1130</v>
      </c>
      <c r="J201" s="410" t="s">
        <v>1131</v>
      </c>
      <c r="K201" s="410" t="s">
        <v>1132</v>
      </c>
      <c r="L201" s="410" t="s">
        <v>1133</v>
      </c>
      <c r="M201" s="409" t="s">
        <v>1134</v>
      </c>
      <c r="N201" s="409" t="s">
        <v>1135</v>
      </c>
      <c r="O201" s="409" t="s">
        <v>1136</v>
      </c>
      <c r="P201" s="420" t="s">
        <v>1137</v>
      </c>
    </row>
    <row r="202" spans="1:16" ht="20.100000000000001" customHeight="1">
      <c r="A202" s="412">
        <v>1</v>
      </c>
      <c r="B202" s="406" t="s">
        <v>1138</v>
      </c>
      <c r="C202" s="407"/>
      <c r="D202" s="407"/>
      <c r="E202" s="410" t="s">
        <v>1139</v>
      </c>
      <c r="F202" s="407"/>
      <c r="G202" s="407"/>
      <c r="H202" s="411" t="s">
        <v>1140</v>
      </c>
      <c r="I202" s="410" t="s">
        <v>1140</v>
      </c>
      <c r="J202" s="407"/>
      <c r="K202" s="407"/>
      <c r="L202" s="407">
        <v>110001</v>
      </c>
      <c r="M202" s="409">
        <v>-4145796.22</v>
      </c>
      <c r="N202" s="409">
        <v>0</v>
      </c>
      <c r="O202" s="409">
        <v>0</v>
      </c>
      <c r="P202" s="413">
        <v>-4145796.22</v>
      </c>
    </row>
    <row r="203" spans="1:16" ht="20.100000000000001" customHeight="1">
      <c r="A203" s="412">
        <v>2</v>
      </c>
      <c r="B203" s="406" t="s">
        <v>1138</v>
      </c>
      <c r="C203" s="407"/>
      <c r="D203" s="407"/>
      <c r="E203" s="410" t="s">
        <v>1139</v>
      </c>
      <c r="F203" s="407"/>
      <c r="G203" s="407"/>
      <c r="H203" s="411" t="s">
        <v>1140</v>
      </c>
      <c r="I203" s="410" t="s">
        <v>1140</v>
      </c>
      <c r="J203" s="407"/>
      <c r="K203" s="407"/>
      <c r="L203" s="407">
        <v>150299</v>
      </c>
      <c r="M203" s="409">
        <v>43427736.490000002</v>
      </c>
      <c r="N203" s="409">
        <v>0</v>
      </c>
      <c r="O203" s="409">
        <v>0</v>
      </c>
      <c r="P203" s="413">
        <v>39281940.270000003</v>
      </c>
    </row>
    <row r="204" spans="1:16" ht="20.100000000000001" customHeight="1">
      <c r="A204" s="412">
        <v>3</v>
      </c>
      <c r="B204" s="406" t="s">
        <v>1138</v>
      </c>
      <c r="C204" s="407"/>
      <c r="D204" s="407"/>
      <c r="E204" s="410" t="s">
        <v>1139</v>
      </c>
      <c r="F204" s="407"/>
      <c r="G204" s="407"/>
      <c r="H204" s="411" t="s">
        <v>1140</v>
      </c>
      <c r="I204" s="410" t="s">
        <v>1140</v>
      </c>
      <c r="J204" s="407"/>
      <c r="K204" s="407"/>
      <c r="L204" s="407">
        <v>150319</v>
      </c>
      <c r="M204" s="409">
        <v>13677.98</v>
      </c>
      <c r="N204" s="409">
        <v>0</v>
      </c>
      <c r="O204" s="409">
        <v>0</v>
      </c>
      <c r="P204" s="413">
        <v>39295618.25</v>
      </c>
    </row>
    <row r="205" spans="1:16" ht="20.100000000000001" customHeight="1">
      <c r="A205" s="412">
        <v>4</v>
      </c>
      <c r="B205" s="406" t="s">
        <v>1138</v>
      </c>
      <c r="C205" s="407"/>
      <c r="D205" s="407"/>
      <c r="E205" s="410" t="s">
        <v>1139</v>
      </c>
      <c r="F205" s="407"/>
      <c r="G205" s="407"/>
      <c r="H205" s="411" t="s">
        <v>1140</v>
      </c>
      <c r="I205" s="410" t="s">
        <v>1140</v>
      </c>
      <c r="J205" s="407"/>
      <c r="K205" s="407"/>
      <c r="L205" s="407">
        <v>150330</v>
      </c>
      <c r="M205" s="409">
        <v>9231.56</v>
      </c>
      <c r="N205" s="409">
        <v>0</v>
      </c>
      <c r="O205" s="409">
        <v>0</v>
      </c>
      <c r="P205" s="413">
        <v>39304849.810000002</v>
      </c>
    </row>
    <row r="206" spans="1:16" ht="20.100000000000001" customHeight="1">
      <c r="A206" s="412">
        <v>5</v>
      </c>
      <c r="B206" s="406" t="s">
        <v>1220</v>
      </c>
      <c r="C206" s="407"/>
      <c r="D206" s="407"/>
      <c r="E206" s="410" t="s">
        <v>1221</v>
      </c>
      <c r="F206" s="407"/>
      <c r="G206" s="407"/>
      <c r="H206" s="411" t="s">
        <v>1222</v>
      </c>
      <c r="I206" s="410" t="s">
        <v>1222</v>
      </c>
      <c r="J206" s="407"/>
      <c r="K206" s="407"/>
      <c r="L206" s="407">
        <v>110001</v>
      </c>
      <c r="M206" s="409">
        <v>0</v>
      </c>
      <c r="N206" s="409">
        <v>0</v>
      </c>
      <c r="O206" s="409">
        <v>16898</v>
      </c>
      <c r="P206" s="423">
        <v>39321747.810000002</v>
      </c>
    </row>
    <row r="207" spans="1:16" ht="20.100000000000001" customHeight="1">
      <c r="A207" s="412">
        <v>6</v>
      </c>
      <c r="B207" s="406" t="s">
        <v>1220</v>
      </c>
      <c r="C207" s="407"/>
      <c r="D207" s="407"/>
      <c r="E207" s="410" t="s">
        <v>1241</v>
      </c>
      <c r="F207" s="407"/>
      <c r="G207" s="407"/>
      <c r="H207" s="411" t="s">
        <v>1242</v>
      </c>
      <c r="I207" s="410" t="s">
        <v>1242</v>
      </c>
      <c r="J207" s="407"/>
      <c r="K207" s="407"/>
      <c r="L207" s="407">
        <v>110001</v>
      </c>
      <c r="M207" s="409">
        <v>0</v>
      </c>
      <c r="N207" s="409">
        <v>0.6</v>
      </c>
      <c r="O207" s="409">
        <v>0</v>
      </c>
      <c r="P207" s="414">
        <v>39321747.210000001</v>
      </c>
    </row>
    <row r="208" spans="1:16" ht="20.100000000000001" customHeight="1">
      <c r="A208" s="412">
        <v>7</v>
      </c>
      <c r="B208" s="406" t="s">
        <v>1220</v>
      </c>
      <c r="C208" s="407"/>
      <c r="D208" s="407"/>
      <c r="E208" s="410" t="s">
        <v>1243</v>
      </c>
      <c r="F208" s="407"/>
      <c r="G208" s="407"/>
      <c r="H208" s="411" t="s">
        <v>1244</v>
      </c>
      <c r="I208" s="410" t="s">
        <v>1244</v>
      </c>
      <c r="J208" s="407"/>
      <c r="K208" s="407"/>
      <c r="L208" s="407">
        <v>110001</v>
      </c>
      <c r="M208" s="409">
        <v>0</v>
      </c>
      <c r="N208" s="409">
        <v>6276.36</v>
      </c>
      <c r="O208" s="409">
        <v>0</v>
      </c>
      <c r="P208" s="414">
        <v>39315470.850000001</v>
      </c>
    </row>
    <row r="209" spans="1:16" ht="20.100000000000001" customHeight="1">
      <c r="A209" s="412">
        <v>8</v>
      </c>
      <c r="B209" s="406" t="s">
        <v>1245</v>
      </c>
      <c r="C209" s="407"/>
      <c r="D209" s="407"/>
      <c r="E209" s="410" t="s">
        <v>1246</v>
      </c>
      <c r="F209" s="407"/>
      <c r="G209" s="407"/>
      <c r="H209" s="411" t="s">
        <v>1247</v>
      </c>
      <c r="I209" s="410" t="s">
        <v>1247</v>
      </c>
      <c r="J209" s="407"/>
      <c r="K209" s="407"/>
      <c r="L209" s="407">
        <v>110001</v>
      </c>
      <c r="M209" s="409">
        <v>0</v>
      </c>
      <c r="N209" s="409">
        <v>0</v>
      </c>
      <c r="O209" s="409">
        <v>253.74</v>
      </c>
      <c r="P209" s="414">
        <v>39315724.590000004</v>
      </c>
    </row>
    <row r="210" spans="1:16" ht="20.100000000000001" customHeight="1">
      <c r="A210" s="412">
        <v>9</v>
      </c>
      <c r="B210" s="406" t="s">
        <v>1248</v>
      </c>
      <c r="C210" s="407"/>
      <c r="D210" s="407"/>
      <c r="E210" s="410" t="s">
        <v>1249</v>
      </c>
      <c r="F210" s="407"/>
      <c r="G210" s="407"/>
      <c r="H210" s="411" t="s">
        <v>1250</v>
      </c>
      <c r="I210" s="410" t="s">
        <v>1250</v>
      </c>
      <c r="J210" s="407"/>
      <c r="K210" s="407"/>
      <c r="L210" s="407">
        <v>110001</v>
      </c>
      <c r="M210" s="409">
        <v>0</v>
      </c>
      <c r="N210" s="409">
        <v>0</v>
      </c>
      <c r="O210" s="409">
        <v>56</v>
      </c>
      <c r="P210" s="414">
        <v>39315780.590000004</v>
      </c>
    </row>
    <row r="211" spans="1:16" ht="20.100000000000001" customHeight="1">
      <c r="A211" s="412">
        <v>10</v>
      </c>
      <c r="B211" s="406" t="s">
        <v>1248</v>
      </c>
      <c r="C211" s="407"/>
      <c r="D211" s="407"/>
      <c r="E211" s="410" t="s">
        <v>1249</v>
      </c>
      <c r="F211" s="407"/>
      <c r="G211" s="407"/>
      <c r="H211" s="411" t="s">
        <v>1250</v>
      </c>
      <c r="I211" s="410" t="s">
        <v>1250</v>
      </c>
      <c r="J211" s="407"/>
      <c r="K211" s="407"/>
      <c r="L211" s="407">
        <v>110001</v>
      </c>
      <c r="M211" s="409">
        <v>0</v>
      </c>
      <c r="N211" s="409">
        <v>0</v>
      </c>
      <c r="O211" s="409">
        <v>20359.18</v>
      </c>
      <c r="P211" s="414">
        <v>39336139.770000003</v>
      </c>
    </row>
    <row r="212" spans="1:16" ht="20.100000000000001" customHeight="1">
      <c r="A212" s="412">
        <v>11</v>
      </c>
      <c r="B212" s="406" t="s">
        <v>1248</v>
      </c>
      <c r="C212" s="407"/>
      <c r="D212" s="407"/>
      <c r="E212" s="410" t="s">
        <v>1249</v>
      </c>
      <c r="F212" s="407"/>
      <c r="G212" s="407"/>
      <c r="H212" s="411" t="s">
        <v>1250</v>
      </c>
      <c r="I212" s="410" t="s">
        <v>1250</v>
      </c>
      <c r="J212" s="407"/>
      <c r="K212" s="407"/>
      <c r="L212" s="407">
        <v>110001</v>
      </c>
      <c r="M212" s="409">
        <v>0</v>
      </c>
      <c r="N212" s="409">
        <v>0</v>
      </c>
      <c r="O212" s="409">
        <v>5960.52</v>
      </c>
      <c r="P212" s="414">
        <v>39342100.289999999</v>
      </c>
    </row>
    <row r="213" spans="1:16" ht="20.100000000000001" customHeight="1">
      <c r="A213" s="412">
        <v>12</v>
      </c>
      <c r="B213" s="406" t="s">
        <v>1251</v>
      </c>
      <c r="C213" s="407"/>
      <c r="D213" s="407"/>
      <c r="E213" s="410" t="s">
        <v>1252</v>
      </c>
      <c r="F213" s="407"/>
      <c r="G213" s="407"/>
      <c r="H213" s="411" t="s">
        <v>1253</v>
      </c>
      <c r="I213" s="410" t="s">
        <v>1253</v>
      </c>
      <c r="J213" s="407"/>
      <c r="K213" s="407"/>
      <c r="L213" s="407">
        <v>110001</v>
      </c>
      <c r="M213" s="409">
        <v>0</v>
      </c>
      <c r="N213" s="409">
        <v>0</v>
      </c>
      <c r="O213" s="409">
        <v>245424.09</v>
      </c>
      <c r="P213" s="414">
        <v>39587524.380000003</v>
      </c>
    </row>
    <row r="214" spans="1:16" ht="20.100000000000001" customHeight="1">
      <c r="A214" s="412">
        <v>13</v>
      </c>
      <c r="B214" s="406" t="s">
        <v>1251</v>
      </c>
      <c r="C214" s="407"/>
      <c r="D214" s="407"/>
      <c r="E214" s="410" t="s">
        <v>1252</v>
      </c>
      <c r="F214" s="407"/>
      <c r="G214" s="407"/>
      <c r="H214" s="411" t="s">
        <v>1253</v>
      </c>
      <c r="I214" s="410" t="s">
        <v>1253</v>
      </c>
      <c r="J214" s="407"/>
      <c r="K214" s="407"/>
      <c r="L214" s="407">
        <v>110001</v>
      </c>
      <c r="M214" s="409">
        <v>0</v>
      </c>
      <c r="N214" s="409">
        <v>0</v>
      </c>
      <c r="O214" s="409">
        <v>490848.18</v>
      </c>
      <c r="P214" s="414">
        <v>40078372.560000002</v>
      </c>
    </row>
    <row r="215" spans="1:16" ht="20.100000000000001" customHeight="1">
      <c r="A215" s="412">
        <v>14</v>
      </c>
      <c r="B215" s="406" t="s">
        <v>1251</v>
      </c>
      <c r="C215" s="407"/>
      <c r="D215" s="407"/>
      <c r="E215" s="410" t="s">
        <v>1254</v>
      </c>
      <c r="F215" s="407"/>
      <c r="G215" s="407"/>
      <c r="H215" s="411" t="s">
        <v>1255</v>
      </c>
      <c r="I215" s="410" t="s">
        <v>1255</v>
      </c>
      <c r="J215" s="407"/>
      <c r="K215" s="407"/>
      <c r="L215" s="407">
        <v>110001</v>
      </c>
      <c r="M215" s="409">
        <v>0</v>
      </c>
      <c r="N215" s="409">
        <v>0</v>
      </c>
      <c r="O215" s="409">
        <v>17538.96</v>
      </c>
      <c r="P215" s="414">
        <v>40095911.520000003</v>
      </c>
    </row>
    <row r="216" spans="1:16" ht="20.100000000000001" customHeight="1">
      <c r="A216" s="412">
        <v>15</v>
      </c>
      <c r="B216" s="406" t="s">
        <v>1251</v>
      </c>
      <c r="C216" s="407"/>
      <c r="D216" s="407"/>
      <c r="E216" s="410" t="s">
        <v>1254</v>
      </c>
      <c r="F216" s="407"/>
      <c r="G216" s="407"/>
      <c r="H216" s="411" t="s">
        <v>1255</v>
      </c>
      <c r="I216" s="410" t="s">
        <v>1255</v>
      </c>
      <c r="J216" s="407"/>
      <c r="K216" s="407"/>
      <c r="L216" s="407">
        <v>110001</v>
      </c>
      <c r="M216" s="409">
        <v>0</v>
      </c>
      <c r="N216" s="409">
        <v>0</v>
      </c>
      <c r="O216" s="409">
        <v>17135.560000000001</v>
      </c>
      <c r="P216" s="414">
        <v>40113047.079999998</v>
      </c>
    </row>
    <row r="217" spans="1:16" ht="20.100000000000001" customHeight="1">
      <c r="A217" s="412">
        <v>16</v>
      </c>
      <c r="B217" s="406" t="s">
        <v>1251</v>
      </c>
      <c r="C217" s="407"/>
      <c r="D217" s="407"/>
      <c r="E217" s="410" t="s">
        <v>1256</v>
      </c>
      <c r="F217" s="407"/>
      <c r="G217" s="407"/>
      <c r="H217" s="411" t="s">
        <v>1257</v>
      </c>
      <c r="I217" s="410" t="s">
        <v>1257</v>
      </c>
      <c r="J217" s="407"/>
      <c r="K217" s="407"/>
      <c r="L217" s="407">
        <v>110001</v>
      </c>
      <c r="M217" s="409">
        <v>0</v>
      </c>
      <c r="N217" s="409">
        <v>0</v>
      </c>
      <c r="O217" s="409">
        <v>6868.31</v>
      </c>
      <c r="P217" s="414">
        <v>40119915.390000001</v>
      </c>
    </row>
    <row r="218" spans="1:16" ht="20.100000000000001" customHeight="1">
      <c r="A218" s="412">
        <v>17</v>
      </c>
      <c r="B218" s="406" t="s">
        <v>1251</v>
      </c>
      <c r="C218" s="407"/>
      <c r="D218" s="407"/>
      <c r="E218" s="410" t="s">
        <v>1256</v>
      </c>
      <c r="F218" s="407"/>
      <c r="G218" s="407"/>
      <c r="H218" s="411" t="s">
        <v>1257</v>
      </c>
      <c r="I218" s="410" t="s">
        <v>1257</v>
      </c>
      <c r="J218" s="407"/>
      <c r="K218" s="407"/>
      <c r="L218" s="407">
        <v>110001</v>
      </c>
      <c r="M218" s="409">
        <v>0</v>
      </c>
      <c r="N218" s="409">
        <v>0</v>
      </c>
      <c r="O218" s="409">
        <v>147.06</v>
      </c>
      <c r="P218" s="414">
        <v>40120062.450000003</v>
      </c>
    </row>
    <row r="219" spans="1:16" ht="20.100000000000001" customHeight="1">
      <c r="A219" s="412">
        <v>18</v>
      </c>
      <c r="B219" s="406" t="s">
        <v>1251</v>
      </c>
      <c r="C219" s="407"/>
      <c r="D219" s="407"/>
      <c r="E219" s="410" t="s">
        <v>1256</v>
      </c>
      <c r="F219" s="407"/>
      <c r="G219" s="407"/>
      <c r="H219" s="411" t="s">
        <v>1257</v>
      </c>
      <c r="I219" s="410" t="s">
        <v>1257</v>
      </c>
      <c r="J219" s="407"/>
      <c r="K219" s="407"/>
      <c r="L219" s="407">
        <v>110001</v>
      </c>
      <c r="M219" s="409">
        <v>0</v>
      </c>
      <c r="N219" s="409">
        <v>0</v>
      </c>
      <c r="O219" s="409">
        <v>2151.5</v>
      </c>
      <c r="P219" s="414">
        <v>40122213.950000003</v>
      </c>
    </row>
    <row r="220" spans="1:16" ht="20.100000000000001" customHeight="1">
      <c r="A220" s="412">
        <v>19</v>
      </c>
      <c r="B220" s="406" t="s">
        <v>1223</v>
      </c>
      <c r="C220" s="407"/>
      <c r="D220" s="407"/>
      <c r="E220" s="410" t="s">
        <v>1258</v>
      </c>
      <c r="F220" s="407"/>
      <c r="G220" s="407"/>
      <c r="H220" s="411" t="s">
        <v>1259</v>
      </c>
      <c r="I220" s="410" t="s">
        <v>1259</v>
      </c>
      <c r="J220" s="407"/>
      <c r="K220" s="407"/>
      <c r="L220" s="407">
        <v>110001</v>
      </c>
      <c r="M220" s="409">
        <v>0</v>
      </c>
      <c r="N220" s="409">
        <v>6400</v>
      </c>
      <c r="O220" s="409">
        <v>0</v>
      </c>
      <c r="P220" s="414">
        <v>40115813.950000003</v>
      </c>
    </row>
    <row r="221" spans="1:16" ht="20.100000000000001" customHeight="1">
      <c r="A221" s="412">
        <v>20</v>
      </c>
      <c r="B221" s="406" t="s">
        <v>1223</v>
      </c>
      <c r="C221" s="407"/>
      <c r="D221" s="407"/>
      <c r="E221" s="410" t="s">
        <v>1258</v>
      </c>
      <c r="F221" s="407"/>
      <c r="G221" s="407"/>
      <c r="H221" s="411" t="s">
        <v>1259</v>
      </c>
      <c r="I221" s="410" t="s">
        <v>1259</v>
      </c>
      <c r="J221" s="407"/>
      <c r="K221" s="407"/>
      <c r="L221" s="407">
        <v>110001</v>
      </c>
      <c r="M221" s="409">
        <v>0</v>
      </c>
      <c r="N221" s="409">
        <v>0</v>
      </c>
      <c r="O221" s="409">
        <v>2125.5</v>
      </c>
      <c r="P221" s="414">
        <v>40117939.450000003</v>
      </c>
    </row>
    <row r="222" spans="1:16" ht="20.100000000000001" customHeight="1">
      <c r="A222" s="412">
        <v>21</v>
      </c>
      <c r="B222" s="406" t="s">
        <v>1223</v>
      </c>
      <c r="C222" s="407"/>
      <c r="D222" s="407"/>
      <c r="E222" s="410" t="s">
        <v>1258</v>
      </c>
      <c r="F222" s="407"/>
      <c r="G222" s="407"/>
      <c r="H222" s="411" t="s">
        <v>1259</v>
      </c>
      <c r="I222" s="410" t="s">
        <v>1259</v>
      </c>
      <c r="J222" s="407"/>
      <c r="K222" s="407"/>
      <c r="L222" s="407">
        <v>110001</v>
      </c>
      <c r="M222" s="409">
        <v>0</v>
      </c>
      <c r="N222" s="409">
        <v>0</v>
      </c>
      <c r="O222" s="409">
        <v>66.87</v>
      </c>
      <c r="P222" s="414">
        <v>40118006.32</v>
      </c>
    </row>
    <row r="223" spans="1:16" ht="20.100000000000001" customHeight="1">
      <c r="A223" s="412">
        <v>22</v>
      </c>
      <c r="B223" s="406" t="s">
        <v>1223</v>
      </c>
      <c r="C223" s="407"/>
      <c r="D223" s="407"/>
      <c r="E223" s="410" t="s">
        <v>1258</v>
      </c>
      <c r="F223" s="407"/>
      <c r="G223" s="407"/>
      <c r="H223" s="411" t="s">
        <v>1259</v>
      </c>
      <c r="I223" s="410" t="s">
        <v>1259</v>
      </c>
      <c r="J223" s="407"/>
      <c r="K223" s="407"/>
      <c r="L223" s="407">
        <v>110001</v>
      </c>
      <c r="M223" s="409">
        <v>0</v>
      </c>
      <c r="N223" s="409">
        <v>0</v>
      </c>
      <c r="O223" s="409">
        <v>2149</v>
      </c>
      <c r="P223" s="414">
        <v>40120155.32</v>
      </c>
    </row>
    <row r="224" spans="1:16" ht="20.100000000000001" customHeight="1">
      <c r="A224" s="412">
        <v>23</v>
      </c>
      <c r="B224" s="406" t="s">
        <v>1223</v>
      </c>
      <c r="C224" s="407"/>
      <c r="D224" s="407"/>
      <c r="E224" s="410" t="s">
        <v>1260</v>
      </c>
      <c r="F224" s="407"/>
      <c r="G224" s="407"/>
      <c r="H224" s="411" t="s">
        <v>1261</v>
      </c>
      <c r="I224" s="410" t="s">
        <v>1261</v>
      </c>
      <c r="J224" s="407"/>
      <c r="K224" s="407"/>
      <c r="L224" s="407">
        <v>110001</v>
      </c>
      <c r="M224" s="409">
        <v>0</v>
      </c>
      <c r="N224" s="409">
        <v>1555</v>
      </c>
      <c r="O224" s="409">
        <v>0</v>
      </c>
      <c r="P224" s="409">
        <v>40118600.32</v>
      </c>
    </row>
    <row r="225" spans="1:16" ht="20.100000000000001" customHeight="1">
      <c r="A225" s="412">
        <v>24</v>
      </c>
      <c r="B225" s="406" t="s">
        <v>1223</v>
      </c>
      <c r="C225" s="407"/>
      <c r="D225" s="407"/>
      <c r="E225" s="410" t="s">
        <v>1260</v>
      </c>
      <c r="F225" s="407"/>
      <c r="G225" s="407"/>
      <c r="H225" s="411" t="s">
        <v>1261</v>
      </c>
      <c r="I225" s="410" t="s">
        <v>1261</v>
      </c>
      <c r="J225" s="407"/>
      <c r="K225" s="407"/>
      <c r="L225" s="407">
        <v>110001</v>
      </c>
      <c r="M225" s="409">
        <v>0</v>
      </c>
      <c r="N225" s="409">
        <v>3323.23</v>
      </c>
      <c r="O225" s="409">
        <v>0</v>
      </c>
      <c r="P225" s="409">
        <v>40115277.090000004</v>
      </c>
    </row>
    <row r="226" spans="1:16" ht="20.100000000000001" customHeight="1">
      <c r="A226" s="412">
        <v>25</v>
      </c>
      <c r="B226" s="406" t="s">
        <v>1223</v>
      </c>
      <c r="C226" s="407"/>
      <c r="D226" s="407"/>
      <c r="E226" s="410" t="s">
        <v>1260</v>
      </c>
      <c r="F226" s="407"/>
      <c r="G226" s="407"/>
      <c r="H226" s="411" t="s">
        <v>1261</v>
      </c>
      <c r="I226" s="410" t="s">
        <v>1261</v>
      </c>
      <c r="J226" s="407"/>
      <c r="K226" s="407"/>
      <c r="L226" s="407">
        <v>110001</v>
      </c>
      <c r="M226" s="409">
        <v>0</v>
      </c>
      <c r="N226" s="409">
        <v>0</v>
      </c>
      <c r="O226" s="409">
        <v>232.63</v>
      </c>
      <c r="P226" s="409">
        <v>40115509.719999999</v>
      </c>
    </row>
    <row r="227" spans="1:16" ht="20.100000000000001" customHeight="1">
      <c r="A227" s="412">
        <v>26</v>
      </c>
      <c r="B227" s="406" t="s">
        <v>1223</v>
      </c>
      <c r="C227" s="407"/>
      <c r="D227" s="407"/>
      <c r="E227" s="410" t="s">
        <v>1260</v>
      </c>
      <c r="F227" s="407"/>
      <c r="G227" s="407"/>
      <c r="H227" s="411" t="s">
        <v>1261</v>
      </c>
      <c r="I227" s="410" t="s">
        <v>1261</v>
      </c>
      <c r="J227" s="407"/>
      <c r="K227" s="407"/>
      <c r="L227" s="407">
        <v>110001</v>
      </c>
      <c r="M227" s="409">
        <v>0</v>
      </c>
      <c r="N227" s="409">
        <v>0</v>
      </c>
      <c r="O227" s="409">
        <v>1.5</v>
      </c>
      <c r="P227" s="409">
        <v>40115511.219999999</v>
      </c>
    </row>
    <row r="228" spans="1:16" ht="20.100000000000001" customHeight="1">
      <c r="A228" s="412">
        <v>27</v>
      </c>
      <c r="B228" s="406" t="s">
        <v>1199</v>
      </c>
      <c r="C228" s="407"/>
      <c r="D228" s="407"/>
      <c r="E228" s="410" t="s">
        <v>1200</v>
      </c>
      <c r="F228" s="407"/>
      <c r="G228" s="407"/>
      <c r="H228" s="411" t="s">
        <v>1201</v>
      </c>
      <c r="I228" s="410" t="s">
        <v>1201</v>
      </c>
      <c r="J228" s="407"/>
      <c r="K228" s="407"/>
      <c r="L228" s="407">
        <v>110001</v>
      </c>
      <c r="M228" s="409">
        <v>0</v>
      </c>
      <c r="N228" s="409">
        <v>12000</v>
      </c>
      <c r="O228" s="409">
        <v>0</v>
      </c>
      <c r="P228" s="409">
        <v>40103511.219999999</v>
      </c>
    </row>
    <row r="229" spans="1:16" ht="20.100000000000001" customHeight="1">
      <c r="A229" s="412">
        <v>28</v>
      </c>
      <c r="B229" s="406" t="s">
        <v>1262</v>
      </c>
      <c r="C229" s="407"/>
      <c r="D229" s="407"/>
      <c r="E229" s="410" t="s">
        <v>1263</v>
      </c>
      <c r="F229" s="407"/>
      <c r="G229" s="407"/>
      <c r="H229" s="411" t="s">
        <v>1264</v>
      </c>
      <c r="I229" s="410" t="s">
        <v>1264</v>
      </c>
      <c r="J229" s="407"/>
      <c r="K229" s="407"/>
      <c r="L229" s="407">
        <v>110001</v>
      </c>
      <c r="M229" s="409">
        <v>0</v>
      </c>
      <c r="N229" s="409">
        <v>0</v>
      </c>
      <c r="O229" s="409">
        <v>5661.75</v>
      </c>
      <c r="P229" s="414">
        <v>40109172.969999999</v>
      </c>
    </row>
    <row r="230" spans="1:16" ht="20.100000000000001" customHeight="1">
      <c r="A230" s="412">
        <v>29</v>
      </c>
      <c r="B230" s="406" t="s">
        <v>1262</v>
      </c>
      <c r="C230" s="407"/>
      <c r="D230" s="407"/>
      <c r="E230" s="410" t="s">
        <v>1265</v>
      </c>
      <c r="F230" s="407"/>
      <c r="G230" s="407"/>
      <c r="H230" s="411" t="s">
        <v>1266</v>
      </c>
      <c r="I230" s="410" t="s">
        <v>1266</v>
      </c>
      <c r="J230" s="407"/>
      <c r="K230" s="407"/>
      <c r="L230" s="407">
        <v>110001</v>
      </c>
      <c r="M230" s="409">
        <v>0</v>
      </c>
      <c r="N230" s="409">
        <v>0</v>
      </c>
      <c r="O230" s="409">
        <v>16120</v>
      </c>
      <c r="P230" s="423">
        <v>40125292.969999999</v>
      </c>
    </row>
    <row r="231" spans="1:16" ht="20.100000000000001" customHeight="1">
      <c r="A231" s="412">
        <v>30</v>
      </c>
      <c r="B231" s="406" t="s">
        <v>1262</v>
      </c>
      <c r="C231" s="407"/>
      <c r="D231" s="407"/>
      <c r="E231" s="410" t="s">
        <v>1267</v>
      </c>
      <c r="F231" s="407"/>
      <c r="G231" s="407"/>
      <c r="H231" s="411" t="s">
        <v>1268</v>
      </c>
      <c r="I231" s="410" t="s">
        <v>1268</v>
      </c>
      <c r="J231" s="407"/>
      <c r="K231" s="407"/>
      <c r="L231" s="407">
        <v>110001</v>
      </c>
      <c r="M231" s="409">
        <v>0</v>
      </c>
      <c r="N231" s="409">
        <v>0</v>
      </c>
      <c r="O231" s="409">
        <v>31.73</v>
      </c>
      <c r="P231" s="418">
        <v>40125324.700000003</v>
      </c>
    </row>
    <row r="232" spans="1:16" ht="20.100000000000001" customHeight="1">
      <c r="A232" s="412">
        <v>31</v>
      </c>
      <c r="B232" s="406" t="s">
        <v>1269</v>
      </c>
      <c r="C232" s="407"/>
      <c r="D232" s="407"/>
      <c r="E232" s="410" t="s">
        <v>1270</v>
      </c>
      <c r="F232" s="407"/>
      <c r="G232" s="407"/>
      <c r="H232" s="411" t="s">
        <v>1271</v>
      </c>
      <c r="I232" s="410" t="s">
        <v>1271</v>
      </c>
      <c r="J232" s="407"/>
      <c r="K232" s="407"/>
      <c r="L232" s="407">
        <v>110001</v>
      </c>
      <c r="M232" s="409">
        <v>0</v>
      </c>
      <c r="N232" s="409">
        <v>6400</v>
      </c>
      <c r="O232" s="409">
        <v>0</v>
      </c>
      <c r="P232" s="409">
        <v>40118924.700000003</v>
      </c>
    </row>
    <row r="233" spans="1:16" ht="20.100000000000001" customHeight="1">
      <c r="A233" s="412">
        <v>32</v>
      </c>
      <c r="B233" s="406" t="s">
        <v>1269</v>
      </c>
      <c r="C233" s="407"/>
      <c r="D233" s="407"/>
      <c r="E233" s="410" t="s">
        <v>1270</v>
      </c>
      <c r="F233" s="407"/>
      <c r="G233" s="407"/>
      <c r="H233" s="411" t="s">
        <v>1271</v>
      </c>
      <c r="I233" s="410" t="s">
        <v>1271</v>
      </c>
      <c r="J233" s="407"/>
      <c r="K233" s="407"/>
      <c r="L233" s="407">
        <v>110001</v>
      </c>
      <c r="M233" s="409">
        <v>0</v>
      </c>
      <c r="N233" s="409">
        <v>0</v>
      </c>
      <c r="O233" s="409">
        <v>66.87</v>
      </c>
      <c r="P233" s="409">
        <v>40118991.57</v>
      </c>
    </row>
    <row r="234" spans="1:16" ht="20.100000000000001" customHeight="1">
      <c r="A234" s="412">
        <v>33</v>
      </c>
      <c r="B234" s="406" t="s">
        <v>1269</v>
      </c>
      <c r="C234" s="407"/>
      <c r="D234" s="407"/>
      <c r="E234" s="410" t="s">
        <v>1270</v>
      </c>
      <c r="F234" s="407"/>
      <c r="G234" s="407"/>
      <c r="H234" s="411" t="s">
        <v>1271</v>
      </c>
      <c r="I234" s="410" t="s">
        <v>1271</v>
      </c>
      <c r="J234" s="407"/>
      <c r="K234" s="407"/>
      <c r="L234" s="407">
        <v>110001</v>
      </c>
      <c r="M234" s="409">
        <v>0</v>
      </c>
      <c r="N234" s="409">
        <v>0</v>
      </c>
      <c r="O234" s="409">
        <v>4274.5</v>
      </c>
      <c r="P234" s="409">
        <v>40123266.07</v>
      </c>
    </row>
    <row r="235" spans="1:16" ht="20.100000000000001" customHeight="1">
      <c r="A235" s="412">
        <v>34</v>
      </c>
      <c r="B235" s="406" t="s">
        <v>1211</v>
      </c>
      <c r="C235" s="407"/>
      <c r="D235" s="407"/>
      <c r="E235" s="410" t="s">
        <v>1272</v>
      </c>
      <c r="F235" s="407"/>
      <c r="G235" s="407"/>
      <c r="H235" s="411" t="s">
        <v>1273</v>
      </c>
      <c r="I235" s="410" t="s">
        <v>1273</v>
      </c>
      <c r="J235" s="407"/>
      <c r="K235" s="407"/>
      <c r="L235" s="407">
        <v>110001</v>
      </c>
      <c r="M235" s="409">
        <v>0</v>
      </c>
      <c r="N235" s="409">
        <v>0</v>
      </c>
      <c r="O235" s="409">
        <v>7802.17</v>
      </c>
      <c r="P235" s="414">
        <v>40131068.240000002</v>
      </c>
    </row>
    <row r="236" spans="1:16" ht="20.100000000000001" customHeight="1">
      <c r="A236" s="412">
        <v>35</v>
      </c>
      <c r="B236" s="406" t="s">
        <v>1185</v>
      </c>
      <c r="C236" s="407"/>
      <c r="D236" s="407"/>
      <c r="E236" s="410" t="s">
        <v>1186</v>
      </c>
      <c r="F236" s="407"/>
      <c r="G236" s="407"/>
      <c r="H236" s="411" t="s">
        <v>1187</v>
      </c>
      <c r="I236" s="410" t="s">
        <v>1188</v>
      </c>
      <c r="J236" s="407"/>
      <c r="K236" s="407"/>
      <c r="L236" s="407">
        <v>110001</v>
      </c>
      <c r="M236" s="409">
        <v>0</v>
      </c>
      <c r="N236" s="409">
        <v>100631.91</v>
      </c>
      <c r="O236" s="409">
        <v>0</v>
      </c>
      <c r="P236" s="418">
        <v>40030436.329999998</v>
      </c>
    </row>
    <row r="237" spans="1:16" ht="20.100000000000001" customHeight="1">
      <c r="A237" s="412">
        <v>36</v>
      </c>
      <c r="B237" s="406" t="s">
        <v>1189</v>
      </c>
      <c r="C237" s="407"/>
      <c r="D237" s="407"/>
      <c r="E237" s="410" t="s">
        <v>1190</v>
      </c>
      <c r="F237" s="407"/>
      <c r="G237" s="407"/>
      <c r="H237" s="411" t="s">
        <v>1191</v>
      </c>
      <c r="I237" s="410" t="s">
        <v>1191</v>
      </c>
      <c r="J237" s="407"/>
      <c r="K237" s="407"/>
      <c r="L237" s="407">
        <v>110001</v>
      </c>
      <c r="M237" s="409">
        <v>0</v>
      </c>
      <c r="N237" s="409">
        <v>278820.71999999997</v>
      </c>
      <c r="O237" s="409">
        <v>0</v>
      </c>
      <c r="P237" s="418">
        <v>39751615.609999999</v>
      </c>
    </row>
    <row r="238" spans="1:16" ht="20.100000000000001" customHeight="1">
      <c r="A238" s="412">
        <v>37</v>
      </c>
      <c r="B238" s="406" t="s">
        <v>1274</v>
      </c>
      <c r="C238" s="407"/>
      <c r="D238" s="407"/>
      <c r="E238" s="410" t="s">
        <v>1275</v>
      </c>
      <c r="F238" s="407"/>
      <c r="G238" s="407"/>
      <c r="H238" s="411" t="s">
        <v>1276</v>
      </c>
      <c r="I238" s="410" t="s">
        <v>1276</v>
      </c>
      <c r="J238" s="407"/>
      <c r="K238" s="407"/>
      <c r="L238" s="407">
        <v>110001</v>
      </c>
      <c r="M238" s="409">
        <v>0</v>
      </c>
      <c r="N238" s="409">
        <v>0</v>
      </c>
      <c r="O238" s="409">
        <v>33138</v>
      </c>
      <c r="P238" s="423">
        <v>39784753.609999999</v>
      </c>
    </row>
    <row r="239" spans="1:16" ht="20.100000000000001" customHeight="1">
      <c r="A239" s="412">
        <v>38</v>
      </c>
      <c r="B239" s="406" t="s">
        <v>1205</v>
      </c>
      <c r="C239" s="407"/>
      <c r="D239" s="407"/>
      <c r="E239" s="410" t="s">
        <v>1206</v>
      </c>
      <c r="F239" s="407"/>
      <c r="G239" s="407"/>
      <c r="H239" s="411" t="s">
        <v>1207</v>
      </c>
      <c r="I239" s="410" t="s">
        <v>1207</v>
      </c>
      <c r="J239" s="407"/>
      <c r="K239" s="407"/>
      <c r="L239" s="407">
        <v>110001</v>
      </c>
      <c r="M239" s="409">
        <v>0</v>
      </c>
      <c r="N239" s="409">
        <v>0</v>
      </c>
      <c r="O239" s="409">
        <v>2052.75</v>
      </c>
      <c r="P239" s="418">
        <v>39786806.359999999</v>
      </c>
    </row>
    <row r="240" spans="1:16" ht="20.100000000000001" customHeight="1">
      <c r="A240" s="412">
        <v>39</v>
      </c>
      <c r="B240" s="406" t="s">
        <v>1205</v>
      </c>
      <c r="C240" s="407"/>
      <c r="D240" s="407"/>
      <c r="E240" s="410" t="s">
        <v>1277</v>
      </c>
      <c r="F240" s="407"/>
      <c r="G240" s="407"/>
      <c r="H240" s="411" t="s">
        <v>1278</v>
      </c>
      <c r="I240" s="410" t="s">
        <v>1278</v>
      </c>
      <c r="J240" s="407"/>
      <c r="K240" s="407"/>
      <c r="L240" s="407">
        <v>110001</v>
      </c>
      <c r="M240" s="409">
        <v>0</v>
      </c>
      <c r="N240" s="409">
        <v>31.73</v>
      </c>
      <c r="O240" s="409">
        <v>0</v>
      </c>
      <c r="P240" s="409">
        <v>39786774.630000003</v>
      </c>
    </row>
    <row r="241" spans="1:16" ht="20.100000000000001" customHeight="1">
      <c r="A241" s="412">
        <v>40</v>
      </c>
      <c r="B241" s="406" t="s">
        <v>1205</v>
      </c>
      <c r="C241" s="407"/>
      <c r="D241" s="407"/>
      <c r="E241" s="410" t="s">
        <v>1279</v>
      </c>
      <c r="F241" s="407"/>
      <c r="G241" s="407"/>
      <c r="H241" s="411" t="s">
        <v>1280</v>
      </c>
      <c r="I241" s="410" t="s">
        <v>1268</v>
      </c>
      <c r="J241" s="407"/>
      <c r="K241" s="407"/>
      <c r="L241" s="407">
        <v>110001</v>
      </c>
      <c r="M241" s="409">
        <v>0</v>
      </c>
      <c r="N241" s="409">
        <v>31.73</v>
      </c>
      <c r="O241" s="409">
        <v>0</v>
      </c>
      <c r="P241" s="414">
        <v>39786742.899999999</v>
      </c>
    </row>
    <row r="242" spans="1:16" ht="20.100000000000001" customHeight="1">
      <c r="A242" s="412"/>
      <c r="B242" s="419"/>
      <c r="C242" s="407"/>
      <c r="D242" s="407"/>
      <c r="E242" s="407"/>
      <c r="F242" s="407"/>
      <c r="G242" s="407"/>
      <c r="H242" s="408"/>
      <c r="I242" s="407"/>
      <c r="J242" s="410" t="s">
        <v>1195</v>
      </c>
      <c r="K242" s="407"/>
      <c r="L242" s="407"/>
      <c r="M242" s="409">
        <v>39304849.810000002</v>
      </c>
      <c r="N242" s="409">
        <v>415471.28</v>
      </c>
      <c r="O242" s="409">
        <v>897364.37</v>
      </c>
      <c r="P242" s="420">
        <v>39786742.899999999</v>
      </c>
    </row>
    <row r="243" spans="1:16" ht="20.100000000000001" customHeight="1">
      <c r="A243" s="412"/>
      <c r="B243" s="419"/>
      <c r="C243" s="407"/>
      <c r="D243" s="407"/>
      <c r="E243" s="407"/>
      <c r="F243" s="407"/>
      <c r="G243" s="407"/>
      <c r="H243" s="408"/>
      <c r="I243" s="407"/>
      <c r="J243" s="407"/>
      <c r="K243" s="407"/>
      <c r="L243" s="407"/>
      <c r="M243" s="409" t="s">
        <v>116</v>
      </c>
      <c r="N243" s="409"/>
      <c r="O243" s="409">
        <v>39786742.899999999</v>
      </c>
      <c r="P243" s="420"/>
    </row>
    <row r="244" spans="1:16" ht="20.100000000000001" customHeight="1">
      <c r="A244" s="405" t="s">
        <v>1117</v>
      </c>
      <c r="B244" s="406" t="s">
        <v>1118</v>
      </c>
      <c r="C244" s="407"/>
      <c r="D244" s="407"/>
      <c r="E244" s="407"/>
      <c r="F244" s="407"/>
      <c r="G244" s="407"/>
      <c r="H244" s="408"/>
      <c r="I244" s="407"/>
      <c r="J244" s="407"/>
      <c r="K244" s="407"/>
      <c r="L244" s="407"/>
      <c r="M244" s="409"/>
      <c r="N244" s="409"/>
      <c r="O244" s="409"/>
      <c r="P244" s="420"/>
    </row>
    <row r="245" spans="1:16" ht="20.100000000000001" customHeight="1">
      <c r="A245" s="405" t="s">
        <v>765</v>
      </c>
      <c r="B245" s="406" t="s">
        <v>766</v>
      </c>
      <c r="C245" s="410" t="s">
        <v>1119</v>
      </c>
      <c r="D245" s="422">
        <v>9778870.4000000004</v>
      </c>
      <c r="E245" s="407"/>
      <c r="F245" s="407"/>
      <c r="G245" s="407"/>
      <c r="H245" s="408"/>
      <c r="I245" s="407"/>
      <c r="J245" s="407"/>
      <c r="K245" s="407"/>
      <c r="L245" s="407"/>
      <c r="M245" s="409"/>
      <c r="N245" s="409"/>
      <c r="O245" s="409"/>
      <c r="P245" s="420"/>
    </row>
    <row r="246" spans="1:16" ht="20.100000000000001" customHeight="1">
      <c r="A246" s="405" t="s">
        <v>1120</v>
      </c>
      <c r="B246" s="406" t="s">
        <v>1121</v>
      </c>
      <c r="C246" s="407"/>
      <c r="D246" s="407"/>
      <c r="E246" s="407"/>
      <c r="F246" s="407"/>
      <c r="G246" s="407"/>
      <c r="H246" s="408"/>
      <c r="I246" s="407"/>
      <c r="J246" s="407"/>
      <c r="K246" s="407"/>
      <c r="L246" s="407"/>
      <c r="M246" s="409"/>
      <c r="N246" s="409"/>
      <c r="O246" s="409"/>
      <c r="P246" s="420"/>
    </row>
    <row r="247" spans="1:16" ht="20.100000000000001" customHeight="1">
      <c r="A247" s="405" t="s">
        <v>1122</v>
      </c>
      <c r="B247" s="406" t="s">
        <v>1123</v>
      </c>
      <c r="C247" s="410" t="s">
        <v>1124</v>
      </c>
      <c r="D247" s="410" t="s">
        <v>1125</v>
      </c>
      <c r="E247" s="410" t="s">
        <v>1126</v>
      </c>
      <c r="F247" s="410" t="s">
        <v>1127</v>
      </c>
      <c r="G247" s="410" t="s">
        <v>1128</v>
      </c>
      <c r="H247" s="411" t="s">
        <v>1129</v>
      </c>
      <c r="I247" s="410" t="s">
        <v>1130</v>
      </c>
      <c r="J247" s="410" t="s">
        <v>1131</v>
      </c>
      <c r="K247" s="410" t="s">
        <v>1132</v>
      </c>
      <c r="L247" s="410" t="s">
        <v>1133</v>
      </c>
      <c r="M247" s="409" t="s">
        <v>1134</v>
      </c>
      <c r="N247" s="409" t="s">
        <v>1135</v>
      </c>
      <c r="O247" s="409" t="s">
        <v>1136</v>
      </c>
      <c r="P247" s="420" t="s">
        <v>1137</v>
      </c>
    </row>
    <row r="248" spans="1:16" ht="20.100000000000001" customHeight="1">
      <c r="A248" s="412">
        <v>1</v>
      </c>
      <c r="B248" s="406" t="s">
        <v>1138</v>
      </c>
      <c r="C248" s="407"/>
      <c r="D248" s="407"/>
      <c r="E248" s="410" t="s">
        <v>1139</v>
      </c>
      <c r="F248" s="407"/>
      <c r="G248" s="407"/>
      <c r="H248" s="411" t="s">
        <v>1140</v>
      </c>
      <c r="I248" s="410" t="s">
        <v>1140</v>
      </c>
      <c r="J248" s="407"/>
      <c r="K248" s="407"/>
      <c r="L248" s="407">
        <v>110001</v>
      </c>
      <c r="M248" s="409">
        <v>8891615.6600000001</v>
      </c>
      <c r="N248" s="409">
        <v>0</v>
      </c>
      <c r="O248" s="409">
        <v>0</v>
      </c>
      <c r="P248" s="413">
        <v>8891615.6600000001</v>
      </c>
    </row>
    <row r="249" spans="1:16" ht="20.100000000000001" customHeight="1">
      <c r="A249" s="412">
        <v>2</v>
      </c>
      <c r="B249" s="406" t="s">
        <v>1138</v>
      </c>
      <c r="C249" s="407"/>
      <c r="D249" s="407"/>
      <c r="E249" s="410" t="s">
        <v>1139</v>
      </c>
      <c r="F249" s="407"/>
      <c r="G249" s="407"/>
      <c r="H249" s="411" t="s">
        <v>1140</v>
      </c>
      <c r="I249" s="410" t="s">
        <v>1140</v>
      </c>
      <c r="J249" s="407"/>
      <c r="K249" s="407"/>
      <c r="L249" s="407">
        <v>150319</v>
      </c>
      <c r="M249" s="409">
        <v>316597.53000000003</v>
      </c>
      <c r="N249" s="409">
        <v>0</v>
      </c>
      <c r="O249" s="409">
        <v>0</v>
      </c>
      <c r="P249" s="413">
        <v>9208213.1899999995</v>
      </c>
    </row>
    <row r="250" spans="1:16" ht="20.100000000000001" customHeight="1">
      <c r="A250" s="412">
        <v>3</v>
      </c>
      <c r="B250" s="406" t="s">
        <v>1138</v>
      </c>
      <c r="C250" s="407"/>
      <c r="D250" s="407"/>
      <c r="E250" s="410" t="s">
        <v>1139</v>
      </c>
      <c r="F250" s="407"/>
      <c r="G250" s="407"/>
      <c r="H250" s="411" t="s">
        <v>1140</v>
      </c>
      <c r="I250" s="410" t="s">
        <v>1140</v>
      </c>
      <c r="J250" s="407"/>
      <c r="K250" s="407"/>
      <c r="L250" s="407">
        <v>150330</v>
      </c>
      <c r="M250" s="409">
        <v>556306.51</v>
      </c>
      <c r="N250" s="409">
        <v>0</v>
      </c>
      <c r="O250" s="409">
        <v>0</v>
      </c>
      <c r="P250" s="413">
        <v>9764519.6999999993</v>
      </c>
    </row>
    <row r="251" spans="1:16" ht="20.100000000000001" customHeight="1">
      <c r="A251" s="412">
        <v>4</v>
      </c>
      <c r="B251" s="406" t="s">
        <v>1138</v>
      </c>
      <c r="C251" s="407"/>
      <c r="D251" s="407"/>
      <c r="E251" s="410" t="s">
        <v>1139</v>
      </c>
      <c r="F251" s="407"/>
      <c r="G251" s="407"/>
      <c r="H251" s="411" t="s">
        <v>1140</v>
      </c>
      <c r="I251" s="410" t="s">
        <v>1140</v>
      </c>
      <c r="J251" s="407"/>
      <c r="K251" s="407"/>
      <c r="L251" s="407">
        <v>250021</v>
      </c>
      <c r="M251" s="409">
        <v>-46.4</v>
      </c>
      <c r="N251" s="409">
        <v>0</v>
      </c>
      <c r="O251" s="409">
        <v>0</v>
      </c>
      <c r="P251" s="413">
        <v>9764473.3000000007</v>
      </c>
    </row>
    <row r="252" spans="1:16" ht="20.100000000000001" customHeight="1">
      <c r="A252" s="412">
        <v>5</v>
      </c>
      <c r="B252" s="406" t="s">
        <v>1138</v>
      </c>
      <c r="C252" s="407"/>
      <c r="D252" s="407"/>
      <c r="E252" s="410" t="s">
        <v>1139</v>
      </c>
      <c r="F252" s="407"/>
      <c r="G252" s="407"/>
      <c r="H252" s="411" t="s">
        <v>1140</v>
      </c>
      <c r="I252" s="410" t="s">
        <v>1140</v>
      </c>
      <c r="J252" s="407"/>
      <c r="K252" s="407"/>
      <c r="L252" s="407">
        <v>250314</v>
      </c>
      <c r="M252" s="409">
        <v>10084.06</v>
      </c>
      <c r="N252" s="409">
        <v>0</v>
      </c>
      <c r="O252" s="409">
        <v>0</v>
      </c>
      <c r="P252" s="413">
        <v>9774557.3599999994</v>
      </c>
    </row>
    <row r="253" spans="1:16" ht="20.100000000000001" customHeight="1">
      <c r="A253" s="412">
        <v>6</v>
      </c>
      <c r="B253" s="406" t="s">
        <v>1138</v>
      </c>
      <c r="C253" s="407"/>
      <c r="D253" s="407"/>
      <c r="E253" s="410" t="s">
        <v>1139</v>
      </c>
      <c r="F253" s="407"/>
      <c r="G253" s="407"/>
      <c r="H253" s="411" t="s">
        <v>1140</v>
      </c>
      <c r="I253" s="410" t="s">
        <v>1140</v>
      </c>
      <c r="J253" s="407"/>
      <c r="K253" s="407"/>
      <c r="L253" s="407">
        <v>150351</v>
      </c>
      <c r="M253" s="409">
        <v>4313.04</v>
      </c>
      <c r="N253" s="409">
        <v>0</v>
      </c>
      <c r="O253" s="409">
        <v>0</v>
      </c>
      <c r="P253" s="413">
        <v>9778870.4000000004</v>
      </c>
    </row>
    <row r="254" spans="1:16" ht="20.100000000000001" customHeight="1">
      <c r="A254" s="412">
        <v>7</v>
      </c>
      <c r="B254" s="406" t="s">
        <v>1141</v>
      </c>
      <c r="C254" s="407"/>
      <c r="D254" s="407"/>
      <c r="E254" s="410" t="s">
        <v>1281</v>
      </c>
      <c r="F254" s="407"/>
      <c r="G254" s="407"/>
      <c r="H254" s="411" t="s">
        <v>1282</v>
      </c>
      <c r="I254" s="410" t="s">
        <v>1283</v>
      </c>
      <c r="J254" s="407"/>
      <c r="K254" s="407"/>
      <c r="L254" s="407">
        <v>110001</v>
      </c>
      <c r="M254" s="409">
        <v>0</v>
      </c>
      <c r="N254" s="409">
        <v>650000</v>
      </c>
      <c r="O254" s="409">
        <v>0</v>
      </c>
      <c r="P254" s="428">
        <v>9128870.4000000004</v>
      </c>
    </row>
    <row r="255" spans="1:16" ht="20.100000000000001" customHeight="1">
      <c r="A255" s="412">
        <v>8</v>
      </c>
      <c r="B255" s="406" t="s">
        <v>1220</v>
      </c>
      <c r="C255" s="407"/>
      <c r="D255" s="407"/>
      <c r="E255" s="410" t="s">
        <v>1243</v>
      </c>
      <c r="F255" s="407"/>
      <c r="G255" s="407"/>
      <c r="H255" s="411" t="s">
        <v>1244</v>
      </c>
      <c r="I255" s="410" t="s">
        <v>1244</v>
      </c>
      <c r="J255" s="407"/>
      <c r="K255" s="407"/>
      <c r="L255" s="407">
        <v>110001</v>
      </c>
      <c r="M255" s="409">
        <v>0</v>
      </c>
      <c r="N255" s="409">
        <v>4184.24</v>
      </c>
      <c r="O255" s="409">
        <v>0</v>
      </c>
      <c r="P255" s="414">
        <v>9124686.1600000001</v>
      </c>
    </row>
    <row r="256" spans="1:16" ht="20.100000000000001" customHeight="1">
      <c r="A256" s="412">
        <v>9</v>
      </c>
      <c r="B256" s="406" t="s">
        <v>1220</v>
      </c>
      <c r="C256" s="407"/>
      <c r="D256" s="407"/>
      <c r="E256" s="410" t="s">
        <v>1243</v>
      </c>
      <c r="F256" s="407"/>
      <c r="G256" s="407"/>
      <c r="H256" s="411" t="s">
        <v>1244</v>
      </c>
      <c r="I256" s="410" t="s">
        <v>1244</v>
      </c>
      <c r="J256" s="407"/>
      <c r="K256" s="407"/>
      <c r="L256" s="407">
        <v>110001</v>
      </c>
      <c r="M256" s="409">
        <v>0</v>
      </c>
      <c r="N256" s="409">
        <v>0</v>
      </c>
      <c r="O256" s="409">
        <v>12531.79</v>
      </c>
      <c r="P256" s="414">
        <v>9137217.9499999993</v>
      </c>
    </row>
    <row r="257" spans="1:16" ht="20.100000000000001" customHeight="1">
      <c r="A257" s="412">
        <v>10</v>
      </c>
      <c r="B257" s="406" t="s">
        <v>1220</v>
      </c>
      <c r="C257" s="407"/>
      <c r="D257" s="407"/>
      <c r="E257" s="410" t="s">
        <v>1243</v>
      </c>
      <c r="F257" s="407"/>
      <c r="G257" s="407"/>
      <c r="H257" s="411" t="s">
        <v>1244</v>
      </c>
      <c r="I257" s="410" t="s">
        <v>1244</v>
      </c>
      <c r="J257" s="407"/>
      <c r="K257" s="407"/>
      <c r="L257" s="407">
        <v>110001</v>
      </c>
      <c r="M257" s="409">
        <v>0</v>
      </c>
      <c r="N257" s="409">
        <v>7787.44</v>
      </c>
      <c r="O257" s="409">
        <v>0</v>
      </c>
      <c r="P257" s="414">
        <v>9129430.5099999998</v>
      </c>
    </row>
    <row r="258" spans="1:16" ht="20.100000000000001" customHeight="1">
      <c r="A258" s="412">
        <v>11</v>
      </c>
      <c r="B258" s="406" t="s">
        <v>1220</v>
      </c>
      <c r="C258" s="407"/>
      <c r="D258" s="407"/>
      <c r="E258" s="410" t="s">
        <v>1243</v>
      </c>
      <c r="F258" s="407"/>
      <c r="G258" s="407"/>
      <c r="H258" s="411" t="s">
        <v>1244</v>
      </c>
      <c r="I258" s="410" t="s">
        <v>1244</v>
      </c>
      <c r="J258" s="407"/>
      <c r="K258" s="407"/>
      <c r="L258" s="407">
        <v>110001</v>
      </c>
      <c r="M258" s="409">
        <v>0</v>
      </c>
      <c r="N258" s="409">
        <v>0</v>
      </c>
      <c r="O258" s="409">
        <v>8782.16</v>
      </c>
      <c r="P258" s="414">
        <v>9138212.6699999999</v>
      </c>
    </row>
    <row r="259" spans="1:16" ht="20.100000000000001" customHeight="1">
      <c r="A259" s="412">
        <v>12</v>
      </c>
      <c r="B259" s="406" t="s">
        <v>1220</v>
      </c>
      <c r="C259" s="407"/>
      <c r="D259" s="407"/>
      <c r="E259" s="410" t="s">
        <v>1243</v>
      </c>
      <c r="F259" s="407"/>
      <c r="G259" s="407"/>
      <c r="H259" s="411" t="s">
        <v>1244</v>
      </c>
      <c r="I259" s="410" t="s">
        <v>1244</v>
      </c>
      <c r="J259" s="407"/>
      <c r="K259" s="407"/>
      <c r="L259" s="407">
        <v>110001</v>
      </c>
      <c r="M259" s="409">
        <v>0</v>
      </c>
      <c r="N259" s="409">
        <v>0</v>
      </c>
      <c r="O259" s="409">
        <v>13541.76</v>
      </c>
      <c r="P259" s="414">
        <v>9151754.4299999997</v>
      </c>
    </row>
    <row r="260" spans="1:16" ht="20.100000000000001" customHeight="1">
      <c r="A260" s="412">
        <v>13</v>
      </c>
      <c r="B260" s="406" t="s">
        <v>1220</v>
      </c>
      <c r="C260" s="407"/>
      <c r="D260" s="407"/>
      <c r="E260" s="410" t="s">
        <v>1243</v>
      </c>
      <c r="F260" s="407"/>
      <c r="G260" s="407"/>
      <c r="H260" s="411" t="s">
        <v>1244</v>
      </c>
      <c r="I260" s="410" t="s">
        <v>1244</v>
      </c>
      <c r="J260" s="407"/>
      <c r="K260" s="407"/>
      <c r="L260" s="407">
        <v>110001</v>
      </c>
      <c r="M260" s="409">
        <v>0</v>
      </c>
      <c r="N260" s="409">
        <v>0</v>
      </c>
      <c r="O260" s="409">
        <v>600</v>
      </c>
      <c r="P260" s="414">
        <v>9152354.4299999997</v>
      </c>
    </row>
    <row r="261" spans="1:16" ht="20.100000000000001" customHeight="1">
      <c r="A261" s="412">
        <v>14</v>
      </c>
      <c r="B261" s="406" t="s">
        <v>1220</v>
      </c>
      <c r="C261" s="407"/>
      <c r="D261" s="407"/>
      <c r="E261" s="410" t="s">
        <v>1243</v>
      </c>
      <c r="F261" s="407"/>
      <c r="G261" s="407"/>
      <c r="H261" s="411" t="s">
        <v>1244</v>
      </c>
      <c r="I261" s="410" t="s">
        <v>1244</v>
      </c>
      <c r="J261" s="407"/>
      <c r="K261" s="407"/>
      <c r="L261" s="407">
        <v>110001</v>
      </c>
      <c r="M261" s="409">
        <v>0</v>
      </c>
      <c r="N261" s="409">
        <v>0</v>
      </c>
      <c r="O261" s="409">
        <v>4032.91</v>
      </c>
      <c r="P261" s="414">
        <v>9156387.3399999999</v>
      </c>
    </row>
    <row r="262" spans="1:16" ht="20.100000000000001" customHeight="1">
      <c r="A262" s="412">
        <v>15</v>
      </c>
      <c r="B262" s="406" t="s">
        <v>1220</v>
      </c>
      <c r="C262" s="407"/>
      <c r="D262" s="407"/>
      <c r="E262" s="410" t="s">
        <v>1243</v>
      </c>
      <c r="F262" s="407"/>
      <c r="G262" s="407"/>
      <c r="H262" s="411" t="s">
        <v>1244</v>
      </c>
      <c r="I262" s="410" t="s">
        <v>1244</v>
      </c>
      <c r="J262" s="407"/>
      <c r="K262" s="407"/>
      <c r="L262" s="407">
        <v>110001</v>
      </c>
      <c r="M262" s="409">
        <v>0</v>
      </c>
      <c r="N262" s="409">
        <v>9072.42</v>
      </c>
      <c r="O262" s="409">
        <v>0</v>
      </c>
      <c r="P262" s="414">
        <v>9147314.9199999999</v>
      </c>
    </row>
    <row r="263" spans="1:16" ht="20.100000000000001" customHeight="1">
      <c r="A263" s="412">
        <v>16</v>
      </c>
      <c r="B263" s="406" t="s">
        <v>1220</v>
      </c>
      <c r="C263" s="407"/>
      <c r="D263" s="407"/>
      <c r="E263" s="410" t="s">
        <v>1243</v>
      </c>
      <c r="F263" s="407"/>
      <c r="G263" s="407"/>
      <c r="H263" s="411" t="s">
        <v>1244</v>
      </c>
      <c r="I263" s="410" t="s">
        <v>1244</v>
      </c>
      <c r="J263" s="407"/>
      <c r="K263" s="407"/>
      <c r="L263" s="407">
        <v>110001</v>
      </c>
      <c r="M263" s="409">
        <v>0</v>
      </c>
      <c r="N263" s="409">
        <v>0</v>
      </c>
      <c r="O263" s="409">
        <v>17723.689999999999</v>
      </c>
      <c r="P263" s="414">
        <v>9165038.6099999994</v>
      </c>
    </row>
    <row r="264" spans="1:16" ht="20.100000000000001" customHeight="1">
      <c r="A264" s="412">
        <v>17</v>
      </c>
      <c r="B264" s="406" t="s">
        <v>1220</v>
      </c>
      <c r="C264" s="407"/>
      <c r="D264" s="407"/>
      <c r="E264" s="410" t="s">
        <v>1243</v>
      </c>
      <c r="F264" s="407"/>
      <c r="G264" s="407"/>
      <c r="H264" s="411" t="s">
        <v>1244</v>
      </c>
      <c r="I264" s="410" t="s">
        <v>1244</v>
      </c>
      <c r="J264" s="407"/>
      <c r="K264" s="407"/>
      <c r="L264" s="407">
        <v>110001</v>
      </c>
      <c r="M264" s="409">
        <v>0</v>
      </c>
      <c r="N264" s="409">
        <v>2481.1999999999998</v>
      </c>
      <c r="O264" s="409">
        <v>0</v>
      </c>
      <c r="P264" s="414">
        <v>9162557.4100000001</v>
      </c>
    </row>
    <row r="265" spans="1:16" ht="20.100000000000001" customHeight="1">
      <c r="A265" s="412">
        <v>18</v>
      </c>
      <c r="B265" s="406" t="s">
        <v>1220</v>
      </c>
      <c r="C265" s="407"/>
      <c r="D265" s="407"/>
      <c r="E265" s="410" t="s">
        <v>1243</v>
      </c>
      <c r="F265" s="407"/>
      <c r="G265" s="407"/>
      <c r="H265" s="411" t="s">
        <v>1244</v>
      </c>
      <c r="I265" s="410" t="s">
        <v>1244</v>
      </c>
      <c r="J265" s="407"/>
      <c r="K265" s="407"/>
      <c r="L265" s="407">
        <v>110001</v>
      </c>
      <c r="M265" s="409">
        <v>0</v>
      </c>
      <c r="N265" s="409">
        <v>0</v>
      </c>
      <c r="O265" s="409">
        <v>134059.42000000001</v>
      </c>
      <c r="P265" s="414">
        <v>9296616.8300000001</v>
      </c>
    </row>
    <row r="266" spans="1:16" ht="20.100000000000001" customHeight="1">
      <c r="A266" s="412">
        <v>19</v>
      </c>
      <c r="B266" s="406" t="s">
        <v>1248</v>
      </c>
      <c r="C266" s="407"/>
      <c r="D266" s="407"/>
      <c r="E266" s="410" t="s">
        <v>1284</v>
      </c>
      <c r="F266" s="407"/>
      <c r="G266" s="407"/>
      <c r="H266" s="411" t="s">
        <v>1285</v>
      </c>
      <c r="I266" s="410" t="s">
        <v>1285</v>
      </c>
      <c r="J266" s="407"/>
      <c r="K266" s="407"/>
      <c r="L266" s="407">
        <v>110001</v>
      </c>
      <c r="M266" s="409">
        <v>0</v>
      </c>
      <c r="N266" s="409">
        <v>0</v>
      </c>
      <c r="O266" s="409">
        <v>4344</v>
      </c>
      <c r="P266" s="423">
        <v>9300960.8300000001</v>
      </c>
    </row>
    <row r="267" spans="1:16" ht="20.100000000000001" customHeight="1">
      <c r="A267" s="412">
        <v>20</v>
      </c>
      <c r="B267" s="406" t="s">
        <v>1169</v>
      </c>
      <c r="C267" s="407"/>
      <c r="D267" s="407"/>
      <c r="E267" s="410" t="s">
        <v>1286</v>
      </c>
      <c r="F267" s="407"/>
      <c r="G267" s="407"/>
      <c r="H267" s="411" t="s">
        <v>1287</v>
      </c>
      <c r="I267" s="410" t="s">
        <v>1148</v>
      </c>
      <c r="J267" s="410" t="s">
        <v>1288</v>
      </c>
      <c r="K267" s="410" t="s">
        <v>1289</v>
      </c>
      <c r="L267" s="407">
        <v>110001</v>
      </c>
      <c r="M267" s="409">
        <v>0</v>
      </c>
      <c r="N267" s="417">
        <v>0</v>
      </c>
      <c r="O267" s="417">
        <v>5333.33</v>
      </c>
      <c r="P267" s="417">
        <v>9306294.1600000001</v>
      </c>
    </row>
    <row r="268" spans="1:16" ht="20.100000000000001" customHeight="1">
      <c r="A268" s="412">
        <v>21</v>
      </c>
      <c r="B268" s="406" t="s">
        <v>1169</v>
      </c>
      <c r="C268" s="407"/>
      <c r="D268" s="407"/>
      <c r="E268" s="410" t="s">
        <v>1290</v>
      </c>
      <c r="F268" s="407"/>
      <c r="G268" s="407"/>
      <c r="H268" s="411" t="s">
        <v>1291</v>
      </c>
      <c r="I268" s="410" t="s">
        <v>1148</v>
      </c>
      <c r="J268" s="410" t="s">
        <v>1288</v>
      </c>
      <c r="K268" s="410" t="s">
        <v>1289</v>
      </c>
      <c r="L268" s="407">
        <v>110001</v>
      </c>
      <c r="M268" s="409">
        <v>0</v>
      </c>
      <c r="N268" s="417">
        <v>5333.33</v>
      </c>
      <c r="O268" s="417">
        <v>0</v>
      </c>
      <c r="P268" s="417">
        <v>9300960.8300000001</v>
      </c>
    </row>
    <row r="269" spans="1:16" ht="20.100000000000001" customHeight="1">
      <c r="A269" s="412">
        <v>22</v>
      </c>
      <c r="B269" s="406" t="s">
        <v>1169</v>
      </c>
      <c r="C269" s="407"/>
      <c r="D269" s="407"/>
      <c r="E269" s="410" t="s">
        <v>1292</v>
      </c>
      <c r="F269" s="407"/>
      <c r="G269" s="407"/>
      <c r="H269" s="411" t="s">
        <v>1287</v>
      </c>
      <c r="I269" s="410" t="s">
        <v>1148</v>
      </c>
      <c r="J269" s="410" t="s">
        <v>1288</v>
      </c>
      <c r="K269" s="410" t="s">
        <v>1289</v>
      </c>
      <c r="L269" s="407">
        <v>110001</v>
      </c>
      <c r="M269" s="409">
        <v>0</v>
      </c>
      <c r="N269" s="409">
        <v>0</v>
      </c>
      <c r="O269" s="409">
        <v>5333.33</v>
      </c>
      <c r="P269" s="415">
        <v>9306294.1600000001</v>
      </c>
    </row>
    <row r="270" spans="1:16" ht="20.100000000000001" customHeight="1">
      <c r="A270" s="412">
        <v>23</v>
      </c>
      <c r="B270" s="406" t="s">
        <v>1251</v>
      </c>
      <c r="C270" s="407"/>
      <c r="D270" s="407"/>
      <c r="E270" s="410" t="s">
        <v>1293</v>
      </c>
      <c r="F270" s="407"/>
      <c r="G270" s="407"/>
      <c r="H270" s="411" t="s">
        <v>1294</v>
      </c>
      <c r="I270" s="410" t="s">
        <v>1294</v>
      </c>
      <c r="J270" s="407"/>
      <c r="K270" s="407"/>
      <c r="L270" s="407">
        <v>110001</v>
      </c>
      <c r="M270" s="409">
        <v>0</v>
      </c>
      <c r="N270" s="409">
        <v>0</v>
      </c>
      <c r="O270" s="409">
        <v>3774.5</v>
      </c>
      <c r="P270" s="423">
        <v>9310068.6600000001</v>
      </c>
    </row>
    <row r="271" spans="1:16" ht="20.100000000000001" customHeight="1">
      <c r="A271" s="412">
        <v>24</v>
      </c>
      <c r="B271" s="406" t="s">
        <v>1251</v>
      </c>
      <c r="C271" s="407"/>
      <c r="D271" s="407"/>
      <c r="E271" s="410" t="s">
        <v>1295</v>
      </c>
      <c r="F271" s="407"/>
      <c r="G271" s="407"/>
      <c r="H271" s="411" t="s">
        <v>1296</v>
      </c>
      <c r="I271" s="410" t="s">
        <v>1296</v>
      </c>
      <c r="J271" s="407"/>
      <c r="K271" s="407"/>
      <c r="L271" s="407">
        <v>110001</v>
      </c>
      <c r="M271" s="409">
        <v>0</v>
      </c>
      <c r="N271" s="409">
        <v>0</v>
      </c>
      <c r="O271" s="409">
        <v>946</v>
      </c>
      <c r="P271" s="414">
        <v>9311014.6600000001</v>
      </c>
    </row>
    <row r="272" spans="1:16" ht="20.100000000000001" customHeight="1">
      <c r="A272" s="412">
        <v>25</v>
      </c>
      <c r="B272" s="406" t="s">
        <v>1251</v>
      </c>
      <c r="C272" s="407"/>
      <c r="D272" s="407"/>
      <c r="E272" s="410" t="s">
        <v>1295</v>
      </c>
      <c r="F272" s="407"/>
      <c r="G272" s="407"/>
      <c r="H272" s="411" t="s">
        <v>1296</v>
      </c>
      <c r="I272" s="410" t="s">
        <v>1296</v>
      </c>
      <c r="J272" s="407"/>
      <c r="K272" s="407"/>
      <c r="L272" s="407">
        <v>110001</v>
      </c>
      <c r="M272" s="409">
        <v>0</v>
      </c>
      <c r="N272" s="409">
        <v>0</v>
      </c>
      <c r="O272" s="409">
        <v>16</v>
      </c>
      <c r="P272" s="414">
        <v>9311030.6600000001</v>
      </c>
    </row>
    <row r="273" spans="1:16" ht="20.100000000000001" customHeight="1">
      <c r="A273" s="412">
        <v>26</v>
      </c>
      <c r="B273" s="406" t="s">
        <v>1251</v>
      </c>
      <c r="C273" s="407"/>
      <c r="D273" s="407"/>
      <c r="E273" s="410" t="s">
        <v>1254</v>
      </c>
      <c r="F273" s="407"/>
      <c r="G273" s="407"/>
      <c r="H273" s="411" t="s">
        <v>1255</v>
      </c>
      <c r="I273" s="410" t="s">
        <v>1255</v>
      </c>
      <c r="J273" s="407"/>
      <c r="K273" s="407"/>
      <c r="L273" s="407">
        <v>110001</v>
      </c>
      <c r="M273" s="409">
        <v>0</v>
      </c>
      <c r="N273" s="409">
        <v>0</v>
      </c>
      <c r="O273" s="409">
        <v>36917.21</v>
      </c>
      <c r="P273" s="414">
        <v>9347947.8699999992</v>
      </c>
    </row>
    <row r="274" spans="1:16" ht="20.100000000000001" customHeight="1">
      <c r="A274" s="412">
        <v>27</v>
      </c>
      <c r="B274" s="406" t="s">
        <v>1251</v>
      </c>
      <c r="C274" s="407"/>
      <c r="D274" s="407"/>
      <c r="E274" s="410" t="s">
        <v>1254</v>
      </c>
      <c r="F274" s="407"/>
      <c r="G274" s="407"/>
      <c r="H274" s="411" t="s">
        <v>1255</v>
      </c>
      <c r="I274" s="410" t="s">
        <v>1255</v>
      </c>
      <c r="J274" s="407"/>
      <c r="K274" s="407"/>
      <c r="L274" s="407">
        <v>110001</v>
      </c>
      <c r="M274" s="409">
        <v>0</v>
      </c>
      <c r="N274" s="409">
        <v>0</v>
      </c>
      <c r="O274" s="409">
        <v>920.09</v>
      </c>
      <c r="P274" s="414">
        <v>9348867.9600000009</v>
      </c>
    </row>
    <row r="275" spans="1:16" ht="20.100000000000001" customHeight="1">
      <c r="A275" s="412">
        <v>28</v>
      </c>
      <c r="B275" s="406" t="s">
        <v>1251</v>
      </c>
      <c r="C275" s="407"/>
      <c r="D275" s="407"/>
      <c r="E275" s="410" t="s">
        <v>1254</v>
      </c>
      <c r="F275" s="407"/>
      <c r="G275" s="407"/>
      <c r="H275" s="411" t="s">
        <v>1255</v>
      </c>
      <c r="I275" s="410" t="s">
        <v>1255</v>
      </c>
      <c r="J275" s="407"/>
      <c r="K275" s="407"/>
      <c r="L275" s="407">
        <v>110001</v>
      </c>
      <c r="M275" s="409">
        <v>0</v>
      </c>
      <c r="N275" s="409">
        <v>0</v>
      </c>
      <c r="O275" s="409">
        <v>17770.34</v>
      </c>
      <c r="P275" s="414">
        <v>9366638.3000000007</v>
      </c>
    </row>
    <row r="276" spans="1:16" ht="20.100000000000001" customHeight="1">
      <c r="A276" s="412">
        <v>29</v>
      </c>
      <c r="B276" s="406" t="s">
        <v>1251</v>
      </c>
      <c r="C276" s="407"/>
      <c r="D276" s="407"/>
      <c r="E276" s="410" t="s">
        <v>1254</v>
      </c>
      <c r="F276" s="407"/>
      <c r="G276" s="407"/>
      <c r="H276" s="411" t="s">
        <v>1255</v>
      </c>
      <c r="I276" s="410" t="s">
        <v>1255</v>
      </c>
      <c r="J276" s="407"/>
      <c r="K276" s="407"/>
      <c r="L276" s="407">
        <v>110001</v>
      </c>
      <c r="M276" s="409">
        <v>0</v>
      </c>
      <c r="N276" s="409">
        <v>0</v>
      </c>
      <c r="O276" s="409">
        <v>28714.95</v>
      </c>
      <c r="P276" s="414">
        <v>9395353.25</v>
      </c>
    </row>
    <row r="277" spans="1:16" ht="20.100000000000001" customHeight="1">
      <c r="A277" s="412">
        <v>30</v>
      </c>
      <c r="B277" s="406" t="s">
        <v>1251</v>
      </c>
      <c r="C277" s="407"/>
      <c r="D277" s="407"/>
      <c r="E277" s="410" t="s">
        <v>1254</v>
      </c>
      <c r="F277" s="407"/>
      <c r="G277" s="407"/>
      <c r="H277" s="411" t="s">
        <v>1255</v>
      </c>
      <c r="I277" s="410" t="s">
        <v>1255</v>
      </c>
      <c r="J277" s="407"/>
      <c r="K277" s="407"/>
      <c r="L277" s="407">
        <v>110001</v>
      </c>
      <c r="M277" s="409">
        <v>0</v>
      </c>
      <c r="N277" s="409">
        <v>0</v>
      </c>
      <c r="O277" s="409">
        <v>4906.8500000000004</v>
      </c>
      <c r="P277" s="414">
        <v>9400260.0999999996</v>
      </c>
    </row>
    <row r="278" spans="1:16" ht="20.100000000000001" customHeight="1">
      <c r="A278" s="412">
        <v>31</v>
      </c>
      <c r="B278" s="406" t="s">
        <v>1251</v>
      </c>
      <c r="C278" s="407"/>
      <c r="D278" s="407"/>
      <c r="E278" s="410" t="s">
        <v>1254</v>
      </c>
      <c r="F278" s="407"/>
      <c r="G278" s="407"/>
      <c r="H278" s="411" t="s">
        <v>1255</v>
      </c>
      <c r="I278" s="410" t="s">
        <v>1255</v>
      </c>
      <c r="J278" s="407"/>
      <c r="K278" s="407"/>
      <c r="L278" s="407">
        <v>110001</v>
      </c>
      <c r="M278" s="409">
        <v>0</v>
      </c>
      <c r="N278" s="409">
        <v>0</v>
      </c>
      <c r="O278" s="409">
        <v>17586.919999999998</v>
      </c>
      <c r="P278" s="414">
        <v>9417847.0199999996</v>
      </c>
    </row>
    <row r="279" spans="1:16" ht="20.100000000000001" customHeight="1">
      <c r="A279" s="412">
        <v>32</v>
      </c>
      <c r="B279" s="406" t="s">
        <v>1251</v>
      </c>
      <c r="C279" s="407"/>
      <c r="D279" s="407"/>
      <c r="E279" s="410" t="s">
        <v>1254</v>
      </c>
      <c r="F279" s="407"/>
      <c r="G279" s="407"/>
      <c r="H279" s="411" t="s">
        <v>1255</v>
      </c>
      <c r="I279" s="410" t="s">
        <v>1255</v>
      </c>
      <c r="J279" s="407"/>
      <c r="K279" s="407"/>
      <c r="L279" s="407">
        <v>110001</v>
      </c>
      <c r="M279" s="409">
        <v>0</v>
      </c>
      <c r="N279" s="409">
        <v>0</v>
      </c>
      <c r="O279" s="409">
        <v>3774.5</v>
      </c>
      <c r="P279" s="414">
        <v>9421621.5199999996</v>
      </c>
    </row>
    <row r="280" spans="1:16" ht="20.100000000000001" customHeight="1">
      <c r="A280" s="412">
        <v>33</v>
      </c>
      <c r="B280" s="406" t="s">
        <v>1251</v>
      </c>
      <c r="C280" s="407"/>
      <c r="D280" s="407"/>
      <c r="E280" s="410" t="s">
        <v>1254</v>
      </c>
      <c r="F280" s="407"/>
      <c r="G280" s="407"/>
      <c r="H280" s="411" t="s">
        <v>1255</v>
      </c>
      <c r="I280" s="410" t="s">
        <v>1255</v>
      </c>
      <c r="J280" s="407"/>
      <c r="K280" s="407"/>
      <c r="L280" s="407">
        <v>110001</v>
      </c>
      <c r="M280" s="409">
        <v>0</v>
      </c>
      <c r="N280" s="409">
        <v>0</v>
      </c>
      <c r="O280" s="409">
        <v>19966.23</v>
      </c>
      <c r="P280" s="414">
        <v>9441587.75</v>
      </c>
    </row>
    <row r="281" spans="1:16" ht="20.100000000000001" customHeight="1">
      <c r="A281" s="412">
        <v>34</v>
      </c>
      <c r="B281" s="406" t="s">
        <v>1251</v>
      </c>
      <c r="C281" s="407"/>
      <c r="D281" s="407"/>
      <c r="E281" s="410" t="s">
        <v>1254</v>
      </c>
      <c r="F281" s="407"/>
      <c r="G281" s="407"/>
      <c r="H281" s="411" t="s">
        <v>1255</v>
      </c>
      <c r="I281" s="410" t="s">
        <v>1255</v>
      </c>
      <c r="J281" s="407"/>
      <c r="K281" s="407"/>
      <c r="L281" s="407">
        <v>110001</v>
      </c>
      <c r="M281" s="409">
        <v>0</v>
      </c>
      <c r="N281" s="409">
        <v>0</v>
      </c>
      <c r="O281" s="409">
        <v>30</v>
      </c>
      <c r="P281" s="414">
        <v>9441617.75</v>
      </c>
    </row>
    <row r="282" spans="1:16" ht="20.100000000000001" customHeight="1">
      <c r="A282" s="412">
        <v>35</v>
      </c>
      <c r="B282" s="406" t="s">
        <v>1251</v>
      </c>
      <c r="C282" s="407"/>
      <c r="D282" s="407"/>
      <c r="E282" s="410" t="s">
        <v>1254</v>
      </c>
      <c r="F282" s="407"/>
      <c r="G282" s="407"/>
      <c r="H282" s="411" t="s">
        <v>1255</v>
      </c>
      <c r="I282" s="410" t="s">
        <v>1255</v>
      </c>
      <c r="J282" s="407"/>
      <c r="K282" s="407"/>
      <c r="L282" s="407">
        <v>110001</v>
      </c>
      <c r="M282" s="409">
        <v>0</v>
      </c>
      <c r="N282" s="409">
        <v>0</v>
      </c>
      <c r="O282" s="409">
        <v>393.57</v>
      </c>
      <c r="P282" s="414">
        <v>9442011.3200000003</v>
      </c>
    </row>
    <row r="283" spans="1:16" ht="20.100000000000001" customHeight="1">
      <c r="A283" s="412">
        <v>36</v>
      </c>
      <c r="B283" s="406" t="s">
        <v>1199</v>
      </c>
      <c r="C283" s="407"/>
      <c r="D283" s="407"/>
      <c r="E283" s="410" t="s">
        <v>1200</v>
      </c>
      <c r="F283" s="407"/>
      <c r="G283" s="407"/>
      <c r="H283" s="411" t="s">
        <v>1201</v>
      </c>
      <c r="I283" s="410" t="s">
        <v>1201</v>
      </c>
      <c r="J283" s="407"/>
      <c r="K283" s="407"/>
      <c r="L283" s="407">
        <v>110001</v>
      </c>
      <c r="M283" s="409">
        <v>0</v>
      </c>
      <c r="N283" s="409">
        <v>7603.8</v>
      </c>
      <c r="O283" s="409">
        <v>0</v>
      </c>
      <c r="P283" s="409">
        <v>9434407.5199999996</v>
      </c>
    </row>
    <row r="284" spans="1:16" ht="20.100000000000001" customHeight="1">
      <c r="A284" s="412">
        <v>37</v>
      </c>
      <c r="B284" s="406" t="s">
        <v>1262</v>
      </c>
      <c r="C284" s="407"/>
      <c r="D284" s="407"/>
      <c r="E284" s="410" t="s">
        <v>1263</v>
      </c>
      <c r="F284" s="407"/>
      <c r="G284" s="407"/>
      <c r="H284" s="411" t="s">
        <v>1264</v>
      </c>
      <c r="I284" s="410" t="s">
        <v>1264</v>
      </c>
      <c r="J284" s="407"/>
      <c r="K284" s="407"/>
      <c r="L284" s="407">
        <v>110001</v>
      </c>
      <c r="M284" s="409">
        <v>0</v>
      </c>
      <c r="N284" s="409">
        <v>0</v>
      </c>
      <c r="O284" s="409">
        <v>7549</v>
      </c>
      <c r="P284" s="414">
        <v>9441956.5199999996</v>
      </c>
    </row>
    <row r="285" spans="1:16" ht="20.100000000000001" customHeight="1">
      <c r="A285" s="412">
        <v>38</v>
      </c>
      <c r="B285" s="406" t="s">
        <v>1262</v>
      </c>
      <c r="C285" s="407"/>
      <c r="D285" s="407"/>
      <c r="E285" s="410" t="s">
        <v>1263</v>
      </c>
      <c r="F285" s="407"/>
      <c r="G285" s="407"/>
      <c r="H285" s="411" t="s">
        <v>1264</v>
      </c>
      <c r="I285" s="410" t="s">
        <v>1264</v>
      </c>
      <c r="J285" s="407"/>
      <c r="K285" s="407"/>
      <c r="L285" s="407">
        <v>110001</v>
      </c>
      <c r="M285" s="409">
        <v>0</v>
      </c>
      <c r="N285" s="409">
        <v>0</v>
      </c>
      <c r="O285" s="409">
        <v>1358.82</v>
      </c>
      <c r="P285" s="414">
        <v>9443315.3399999999</v>
      </c>
    </row>
    <row r="286" spans="1:16" ht="20.100000000000001" customHeight="1">
      <c r="A286" s="412">
        <v>39</v>
      </c>
      <c r="B286" s="406" t="s">
        <v>1262</v>
      </c>
      <c r="C286" s="407"/>
      <c r="D286" s="407"/>
      <c r="E286" s="410" t="s">
        <v>1297</v>
      </c>
      <c r="F286" s="407"/>
      <c r="G286" s="407"/>
      <c r="H286" s="411" t="s">
        <v>1298</v>
      </c>
      <c r="I286" s="410" t="s">
        <v>1298</v>
      </c>
      <c r="J286" s="407"/>
      <c r="K286" s="407"/>
      <c r="L286" s="407">
        <v>150330</v>
      </c>
      <c r="M286" s="409">
        <v>0</v>
      </c>
      <c r="N286" s="409">
        <v>4160.1000000000004</v>
      </c>
      <c r="O286" s="409">
        <v>0</v>
      </c>
      <c r="P286" s="414">
        <v>9439155.2400000002</v>
      </c>
    </row>
    <row r="287" spans="1:16" ht="20.100000000000001" customHeight="1">
      <c r="A287" s="412">
        <v>40</v>
      </c>
      <c r="B287" s="406" t="s">
        <v>1185</v>
      </c>
      <c r="C287" s="407"/>
      <c r="D287" s="407"/>
      <c r="E287" s="410" t="s">
        <v>1186</v>
      </c>
      <c r="F287" s="407"/>
      <c r="G287" s="407"/>
      <c r="H287" s="411" t="s">
        <v>1187</v>
      </c>
      <c r="I287" s="410" t="s">
        <v>1188</v>
      </c>
      <c r="J287" s="407"/>
      <c r="K287" s="407"/>
      <c r="L287" s="407">
        <v>110001</v>
      </c>
      <c r="M287" s="409">
        <v>0</v>
      </c>
      <c r="N287" s="409">
        <v>0</v>
      </c>
      <c r="O287" s="409">
        <v>100001.87</v>
      </c>
      <c r="P287" s="418">
        <v>9539157.1099999994</v>
      </c>
    </row>
    <row r="288" spans="1:16" ht="20.100000000000001" customHeight="1">
      <c r="A288" s="412">
        <v>41</v>
      </c>
      <c r="B288" s="406" t="s">
        <v>1189</v>
      </c>
      <c r="C288" s="407"/>
      <c r="D288" s="407"/>
      <c r="E288" s="410" t="s">
        <v>1190</v>
      </c>
      <c r="F288" s="407"/>
      <c r="G288" s="407"/>
      <c r="H288" s="411" t="s">
        <v>1191</v>
      </c>
      <c r="I288" s="410" t="s">
        <v>1191</v>
      </c>
      <c r="J288" s="407"/>
      <c r="K288" s="407"/>
      <c r="L288" s="407">
        <v>110001</v>
      </c>
      <c r="M288" s="409">
        <v>0</v>
      </c>
      <c r="N288" s="409">
        <v>88054.9</v>
      </c>
      <c r="O288" s="409">
        <v>0</v>
      </c>
      <c r="P288" s="418">
        <v>9451102.2100000009</v>
      </c>
    </row>
    <row r="289" spans="1:16" ht="20.100000000000001" customHeight="1">
      <c r="A289" s="412">
        <v>42</v>
      </c>
      <c r="B289" s="406" t="s">
        <v>1233</v>
      </c>
      <c r="C289" s="407"/>
      <c r="D289" s="407"/>
      <c r="E289" s="410" t="s">
        <v>1299</v>
      </c>
      <c r="F289" s="407"/>
      <c r="G289" s="407"/>
      <c r="H289" s="411" t="s">
        <v>1300</v>
      </c>
      <c r="I289" s="410" t="s">
        <v>1300</v>
      </c>
      <c r="J289" s="407"/>
      <c r="K289" s="407"/>
      <c r="L289" s="407">
        <v>110001</v>
      </c>
      <c r="M289" s="409">
        <v>0</v>
      </c>
      <c r="N289" s="409">
        <v>0</v>
      </c>
      <c r="O289" s="409">
        <v>2066.67</v>
      </c>
      <c r="P289" s="409">
        <v>9453168.8800000008</v>
      </c>
    </row>
    <row r="290" spans="1:16" ht="20.100000000000001" customHeight="1">
      <c r="A290" s="412">
        <v>43</v>
      </c>
      <c r="B290" s="406" t="s">
        <v>1192</v>
      </c>
      <c r="C290" s="407"/>
      <c r="D290" s="407"/>
      <c r="E290" s="410" t="s">
        <v>1237</v>
      </c>
      <c r="F290" s="407"/>
      <c r="G290" s="407"/>
      <c r="H290" s="411" t="s">
        <v>1238</v>
      </c>
      <c r="I290" s="410" t="s">
        <v>1238</v>
      </c>
      <c r="J290" s="407"/>
      <c r="K290" s="407"/>
      <c r="L290" s="407">
        <v>110001</v>
      </c>
      <c r="M290" s="409">
        <v>0</v>
      </c>
      <c r="N290" s="409">
        <v>0</v>
      </c>
      <c r="O290" s="409">
        <v>16402</v>
      </c>
      <c r="P290" s="423">
        <v>9469570.8800000008</v>
      </c>
    </row>
    <row r="291" spans="1:16" ht="20.100000000000001" customHeight="1">
      <c r="A291" s="412"/>
      <c r="B291" s="419"/>
      <c r="C291" s="407"/>
      <c r="D291" s="407"/>
      <c r="E291" s="407"/>
      <c r="F291" s="407"/>
      <c r="G291" s="407"/>
      <c r="H291" s="408"/>
      <c r="I291" s="407"/>
      <c r="J291" s="410" t="s">
        <v>1195</v>
      </c>
      <c r="K291" s="407"/>
      <c r="L291" s="407"/>
      <c r="M291" s="409">
        <v>9778870.4000000004</v>
      </c>
      <c r="N291" s="409">
        <v>778677.43</v>
      </c>
      <c r="O291" s="409">
        <v>469377.91</v>
      </c>
      <c r="P291" s="420">
        <v>9469570.8800000008</v>
      </c>
    </row>
    <row r="292" spans="1:16" ht="20.100000000000001" customHeight="1">
      <c r="A292" s="412"/>
      <c r="B292" s="419"/>
      <c r="C292" s="407"/>
      <c r="D292" s="407"/>
      <c r="E292" s="407"/>
      <c r="F292" s="407"/>
      <c r="G292" s="407"/>
      <c r="H292" s="408"/>
      <c r="I292" s="407"/>
      <c r="J292" s="407"/>
      <c r="K292" s="407"/>
      <c r="L292" s="407"/>
      <c r="M292" s="409" t="s">
        <v>116</v>
      </c>
      <c r="N292" s="409"/>
      <c r="O292" s="409">
        <v>9469570.8800000008</v>
      </c>
      <c r="P292" s="420"/>
    </row>
    <row r="293" spans="1:16" ht="20.100000000000001" customHeight="1">
      <c r="A293" s="405" t="s">
        <v>1117</v>
      </c>
      <c r="B293" s="406" t="s">
        <v>1118</v>
      </c>
      <c r="C293" s="407"/>
      <c r="D293" s="407"/>
      <c r="E293" s="407"/>
      <c r="F293" s="407"/>
      <c r="G293" s="407"/>
      <c r="H293" s="408"/>
      <c r="I293" s="407"/>
      <c r="J293" s="407"/>
      <c r="K293" s="407"/>
      <c r="L293" s="407"/>
      <c r="M293" s="409"/>
      <c r="N293" s="409"/>
      <c r="O293" s="409"/>
      <c r="P293" s="420"/>
    </row>
    <row r="294" spans="1:16" ht="20.100000000000001" customHeight="1">
      <c r="A294" s="405" t="s">
        <v>785</v>
      </c>
      <c r="B294" s="406" t="s">
        <v>786</v>
      </c>
      <c r="C294" s="410" t="s">
        <v>1119</v>
      </c>
      <c r="D294" s="421">
        <v>10278260.16</v>
      </c>
      <c r="E294" s="407"/>
      <c r="F294" s="407"/>
      <c r="G294" s="407"/>
      <c r="H294" s="408"/>
      <c r="I294" s="407"/>
      <c r="J294" s="407"/>
      <c r="K294" s="407"/>
      <c r="L294" s="407"/>
      <c r="M294" s="409"/>
      <c r="N294" s="409"/>
      <c r="O294" s="409"/>
      <c r="P294" s="420"/>
    </row>
    <row r="295" spans="1:16" ht="20.100000000000001" customHeight="1">
      <c r="A295" s="405" t="s">
        <v>1120</v>
      </c>
      <c r="B295" s="406" t="s">
        <v>1121</v>
      </c>
      <c r="C295" s="407"/>
      <c r="D295" s="407"/>
      <c r="E295" s="407"/>
      <c r="F295" s="407"/>
      <c r="G295" s="407"/>
      <c r="H295" s="408"/>
      <c r="I295" s="407"/>
      <c r="J295" s="407"/>
      <c r="K295" s="407"/>
      <c r="L295" s="407"/>
      <c r="M295" s="409"/>
      <c r="N295" s="409"/>
      <c r="O295" s="409"/>
      <c r="P295" s="420"/>
    </row>
    <row r="296" spans="1:16" ht="20.100000000000001" customHeight="1">
      <c r="A296" s="405" t="s">
        <v>1122</v>
      </c>
      <c r="B296" s="406" t="s">
        <v>1123</v>
      </c>
      <c r="C296" s="410" t="s">
        <v>1124</v>
      </c>
      <c r="D296" s="410" t="s">
        <v>1125</v>
      </c>
      <c r="E296" s="410" t="s">
        <v>1126</v>
      </c>
      <c r="F296" s="410" t="s">
        <v>1127</v>
      </c>
      <c r="G296" s="410" t="s">
        <v>1128</v>
      </c>
      <c r="H296" s="411" t="s">
        <v>1129</v>
      </c>
      <c r="I296" s="410" t="s">
        <v>1130</v>
      </c>
      <c r="J296" s="410" t="s">
        <v>1131</v>
      </c>
      <c r="K296" s="410" t="s">
        <v>1132</v>
      </c>
      <c r="L296" s="410" t="s">
        <v>1133</v>
      </c>
      <c r="M296" s="409" t="s">
        <v>1134</v>
      </c>
      <c r="N296" s="409" t="s">
        <v>1135</v>
      </c>
      <c r="O296" s="409" t="s">
        <v>1136</v>
      </c>
      <c r="P296" s="420" t="s">
        <v>1137</v>
      </c>
    </row>
    <row r="297" spans="1:16" ht="20.100000000000001" customHeight="1">
      <c r="A297" s="412">
        <v>1</v>
      </c>
      <c r="B297" s="406" t="s">
        <v>1138</v>
      </c>
      <c r="C297" s="407"/>
      <c r="D297" s="407"/>
      <c r="E297" s="410" t="s">
        <v>1139</v>
      </c>
      <c r="F297" s="407"/>
      <c r="G297" s="407"/>
      <c r="H297" s="411" t="s">
        <v>1140</v>
      </c>
      <c r="I297" s="410" t="s">
        <v>1140</v>
      </c>
      <c r="J297" s="407"/>
      <c r="K297" s="407"/>
      <c r="L297" s="407">
        <v>260355</v>
      </c>
      <c r="M297" s="409">
        <v>-5587.8</v>
      </c>
      <c r="N297" s="409">
        <v>0</v>
      </c>
      <c r="O297" s="409">
        <v>0</v>
      </c>
      <c r="P297" s="413">
        <v>-5587.8</v>
      </c>
    </row>
    <row r="298" spans="1:16" ht="20.100000000000001" customHeight="1">
      <c r="A298" s="412">
        <v>2</v>
      </c>
      <c r="B298" s="406" t="s">
        <v>1138</v>
      </c>
      <c r="C298" s="407"/>
      <c r="D298" s="407"/>
      <c r="E298" s="410" t="s">
        <v>1139</v>
      </c>
      <c r="F298" s="407"/>
      <c r="G298" s="407"/>
      <c r="H298" s="411" t="s">
        <v>1140</v>
      </c>
      <c r="I298" s="410" t="s">
        <v>1140</v>
      </c>
      <c r="J298" s="407"/>
      <c r="K298" s="407"/>
      <c r="L298" s="407">
        <v>150351</v>
      </c>
      <c r="M298" s="409">
        <v>549204.93000000005</v>
      </c>
      <c r="N298" s="409">
        <v>0</v>
      </c>
      <c r="O298" s="409">
        <v>0</v>
      </c>
      <c r="P298" s="413">
        <v>543617.13</v>
      </c>
    </row>
    <row r="299" spans="1:16" ht="20.100000000000001" customHeight="1">
      <c r="A299" s="412">
        <v>3</v>
      </c>
      <c r="B299" s="406" t="s">
        <v>1138</v>
      </c>
      <c r="C299" s="407"/>
      <c r="D299" s="407"/>
      <c r="E299" s="410" t="s">
        <v>1139</v>
      </c>
      <c r="F299" s="407"/>
      <c r="G299" s="407"/>
      <c r="H299" s="411" t="s">
        <v>1140</v>
      </c>
      <c r="I299" s="410" t="s">
        <v>1140</v>
      </c>
      <c r="J299" s="407"/>
      <c r="K299" s="407"/>
      <c r="L299" s="407">
        <v>260338</v>
      </c>
      <c r="M299" s="409">
        <v>-65528.4</v>
      </c>
      <c r="N299" s="409">
        <v>0</v>
      </c>
      <c r="O299" s="409">
        <v>0</v>
      </c>
      <c r="P299" s="413">
        <v>478088.73</v>
      </c>
    </row>
    <row r="300" spans="1:16" ht="20.100000000000001" customHeight="1">
      <c r="A300" s="412">
        <v>4</v>
      </c>
      <c r="B300" s="406" t="s">
        <v>1138</v>
      </c>
      <c r="C300" s="407"/>
      <c r="D300" s="407"/>
      <c r="E300" s="410" t="s">
        <v>1139</v>
      </c>
      <c r="F300" s="407"/>
      <c r="G300" s="407"/>
      <c r="H300" s="411" t="s">
        <v>1140</v>
      </c>
      <c r="I300" s="410" t="s">
        <v>1140</v>
      </c>
      <c r="J300" s="407"/>
      <c r="K300" s="407"/>
      <c r="L300" s="407">
        <v>150330</v>
      </c>
      <c r="M300" s="409">
        <v>377448.83</v>
      </c>
      <c r="N300" s="409">
        <v>0</v>
      </c>
      <c r="O300" s="409">
        <v>0</v>
      </c>
      <c r="P300" s="413">
        <v>855537.56</v>
      </c>
    </row>
    <row r="301" spans="1:16" ht="20.100000000000001" customHeight="1">
      <c r="A301" s="412">
        <v>5</v>
      </c>
      <c r="B301" s="406" t="s">
        <v>1138</v>
      </c>
      <c r="C301" s="407"/>
      <c r="D301" s="407"/>
      <c r="E301" s="410" t="s">
        <v>1139</v>
      </c>
      <c r="F301" s="407"/>
      <c r="G301" s="407"/>
      <c r="H301" s="411" t="s">
        <v>1140</v>
      </c>
      <c r="I301" s="410" t="s">
        <v>1140</v>
      </c>
      <c r="J301" s="407"/>
      <c r="K301" s="407"/>
      <c r="L301" s="407">
        <v>110001</v>
      </c>
      <c r="M301" s="409">
        <v>9422722.5999999996</v>
      </c>
      <c r="N301" s="409">
        <v>0</v>
      </c>
      <c r="O301" s="409">
        <v>0</v>
      </c>
      <c r="P301" s="413">
        <v>10278260.16</v>
      </c>
    </row>
    <row r="302" spans="1:16" ht="20.100000000000001" customHeight="1">
      <c r="A302" s="412">
        <v>6</v>
      </c>
      <c r="B302" s="406" t="s">
        <v>1214</v>
      </c>
      <c r="C302" s="407"/>
      <c r="D302" s="407"/>
      <c r="E302" s="410" t="s">
        <v>1301</v>
      </c>
      <c r="F302" s="407"/>
      <c r="G302" s="407"/>
      <c r="H302" s="411" t="s">
        <v>1302</v>
      </c>
      <c r="I302" s="410" t="s">
        <v>1148</v>
      </c>
      <c r="J302" s="410" t="s">
        <v>1303</v>
      </c>
      <c r="K302" s="410" t="s">
        <v>1304</v>
      </c>
      <c r="L302" s="407">
        <v>110001</v>
      </c>
      <c r="M302" s="409">
        <v>0</v>
      </c>
      <c r="N302" s="409">
        <v>0</v>
      </c>
      <c r="O302" s="409">
        <v>26293.33</v>
      </c>
      <c r="P302" s="415">
        <v>10304553.49</v>
      </c>
    </row>
    <row r="303" spans="1:16" ht="20.100000000000001" customHeight="1">
      <c r="A303" s="412">
        <v>7</v>
      </c>
      <c r="B303" s="406" t="s">
        <v>1214</v>
      </c>
      <c r="C303" s="407"/>
      <c r="D303" s="407"/>
      <c r="E303" s="410" t="s">
        <v>1301</v>
      </c>
      <c r="F303" s="407"/>
      <c r="G303" s="407"/>
      <c r="H303" s="411" t="s">
        <v>1302</v>
      </c>
      <c r="I303" s="410" t="s">
        <v>1148</v>
      </c>
      <c r="J303" s="410" t="s">
        <v>1303</v>
      </c>
      <c r="K303" s="410" t="s">
        <v>1304</v>
      </c>
      <c r="L303" s="407">
        <v>110001</v>
      </c>
      <c r="M303" s="409">
        <v>0</v>
      </c>
      <c r="N303" s="409">
        <v>0</v>
      </c>
      <c r="O303" s="409">
        <v>6380.56</v>
      </c>
      <c r="P303" s="415">
        <v>10310934.050000001</v>
      </c>
    </row>
    <row r="304" spans="1:16" ht="20.100000000000001" customHeight="1">
      <c r="A304" s="412">
        <v>8</v>
      </c>
      <c r="B304" s="406" t="s">
        <v>1141</v>
      </c>
      <c r="C304" s="407"/>
      <c r="D304" s="407"/>
      <c r="E304" s="410" t="s">
        <v>1142</v>
      </c>
      <c r="F304" s="407"/>
      <c r="G304" s="407"/>
      <c r="H304" s="411" t="s">
        <v>1143</v>
      </c>
      <c r="I304" s="410" t="s">
        <v>1144</v>
      </c>
      <c r="J304" s="407"/>
      <c r="K304" s="407"/>
      <c r="L304" s="407">
        <v>110001</v>
      </c>
      <c r="M304" s="409">
        <v>0</v>
      </c>
      <c r="N304" s="409">
        <v>0</v>
      </c>
      <c r="O304" s="409">
        <v>8520.1</v>
      </c>
      <c r="P304" s="414">
        <v>10319454.15</v>
      </c>
    </row>
    <row r="305" spans="1:16" ht="20.100000000000001" customHeight="1">
      <c r="A305" s="412">
        <v>9</v>
      </c>
      <c r="B305" s="406" t="s">
        <v>1305</v>
      </c>
      <c r="C305" s="407"/>
      <c r="D305" s="407"/>
      <c r="E305" s="410" t="s">
        <v>1306</v>
      </c>
      <c r="F305" s="407"/>
      <c r="G305" s="407"/>
      <c r="H305" s="411" t="s">
        <v>1307</v>
      </c>
      <c r="I305" s="410" t="s">
        <v>1148</v>
      </c>
      <c r="J305" s="410" t="s">
        <v>1308</v>
      </c>
      <c r="K305" s="410" t="s">
        <v>1309</v>
      </c>
      <c r="L305" s="407">
        <v>110001</v>
      </c>
      <c r="M305" s="409">
        <v>0</v>
      </c>
      <c r="N305" s="409">
        <v>0</v>
      </c>
      <c r="O305" s="409">
        <v>913.62</v>
      </c>
      <c r="P305" s="415">
        <v>10320367.77</v>
      </c>
    </row>
    <row r="306" spans="1:16" ht="20.100000000000001" customHeight="1">
      <c r="A306" s="412">
        <v>10</v>
      </c>
      <c r="B306" s="406" t="s">
        <v>1305</v>
      </c>
      <c r="C306" s="407"/>
      <c r="D306" s="407"/>
      <c r="E306" s="410" t="s">
        <v>1306</v>
      </c>
      <c r="F306" s="407"/>
      <c r="G306" s="407"/>
      <c r="H306" s="411" t="s">
        <v>1307</v>
      </c>
      <c r="I306" s="410" t="s">
        <v>1148</v>
      </c>
      <c r="J306" s="410" t="s">
        <v>1308</v>
      </c>
      <c r="K306" s="410" t="s">
        <v>1309</v>
      </c>
      <c r="L306" s="407">
        <v>110001</v>
      </c>
      <c r="M306" s="409">
        <v>0</v>
      </c>
      <c r="N306" s="409">
        <v>0</v>
      </c>
      <c r="O306" s="409">
        <v>311</v>
      </c>
      <c r="P306" s="415">
        <v>10320678.77</v>
      </c>
    </row>
    <row r="307" spans="1:16" ht="20.100000000000001" customHeight="1">
      <c r="A307" s="412">
        <v>11</v>
      </c>
      <c r="B307" s="406" t="s">
        <v>1305</v>
      </c>
      <c r="C307" s="407"/>
      <c r="D307" s="407"/>
      <c r="E307" s="410" t="s">
        <v>1306</v>
      </c>
      <c r="F307" s="407"/>
      <c r="G307" s="407"/>
      <c r="H307" s="411" t="s">
        <v>1307</v>
      </c>
      <c r="I307" s="410" t="s">
        <v>1148</v>
      </c>
      <c r="J307" s="410" t="s">
        <v>1308</v>
      </c>
      <c r="K307" s="410" t="s">
        <v>1309</v>
      </c>
      <c r="L307" s="407">
        <v>110001</v>
      </c>
      <c r="M307" s="409">
        <v>0</v>
      </c>
      <c r="N307" s="409">
        <v>0</v>
      </c>
      <c r="O307" s="409">
        <v>350</v>
      </c>
      <c r="P307" s="415">
        <v>10321028.77</v>
      </c>
    </row>
    <row r="308" spans="1:16" ht="20.100000000000001" customHeight="1">
      <c r="A308" s="412">
        <v>12</v>
      </c>
      <c r="B308" s="406" t="s">
        <v>1305</v>
      </c>
      <c r="C308" s="407"/>
      <c r="D308" s="407"/>
      <c r="E308" s="410" t="s">
        <v>1310</v>
      </c>
      <c r="F308" s="407"/>
      <c r="G308" s="407"/>
      <c r="H308" s="411" t="s">
        <v>1307</v>
      </c>
      <c r="I308" s="410" t="s">
        <v>1148</v>
      </c>
      <c r="J308" s="410" t="s">
        <v>1311</v>
      </c>
      <c r="K308" s="410" t="s">
        <v>1312</v>
      </c>
      <c r="L308" s="407">
        <v>110001</v>
      </c>
      <c r="M308" s="409">
        <v>0</v>
      </c>
      <c r="N308" s="409">
        <v>0</v>
      </c>
      <c r="O308" s="409">
        <v>1827.24</v>
      </c>
      <c r="P308" s="415">
        <v>10322856.01</v>
      </c>
    </row>
    <row r="309" spans="1:16" ht="20.100000000000001" customHeight="1">
      <c r="A309" s="412">
        <v>13</v>
      </c>
      <c r="B309" s="406" t="s">
        <v>1305</v>
      </c>
      <c r="C309" s="407"/>
      <c r="D309" s="407"/>
      <c r="E309" s="410" t="s">
        <v>1310</v>
      </c>
      <c r="F309" s="407"/>
      <c r="G309" s="407"/>
      <c r="H309" s="411" t="s">
        <v>1307</v>
      </c>
      <c r="I309" s="410" t="s">
        <v>1148</v>
      </c>
      <c r="J309" s="410" t="s">
        <v>1311</v>
      </c>
      <c r="K309" s="410" t="s">
        <v>1312</v>
      </c>
      <c r="L309" s="407">
        <v>110001</v>
      </c>
      <c r="M309" s="409">
        <v>0</v>
      </c>
      <c r="N309" s="409">
        <v>0</v>
      </c>
      <c r="O309" s="409">
        <v>622</v>
      </c>
      <c r="P309" s="415">
        <v>10323478.01</v>
      </c>
    </row>
    <row r="310" spans="1:16" ht="20.100000000000001" customHeight="1">
      <c r="A310" s="412">
        <v>14</v>
      </c>
      <c r="B310" s="406" t="s">
        <v>1305</v>
      </c>
      <c r="C310" s="407"/>
      <c r="D310" s="407"/>
      <c r="E310" s="410" t="s">
        <v>1310</v>
      </c>
      <c r="F310" s="407"/>
      <c r="G310" s="407"/>
      <c r="H310" s="411" t="s">
        <v>1307</v>
      </c>
      <c r="I310" s="410" t="s">
        <v>1148</v>
      </c>
      <c r="J310" s="410" t="s">
        <v>1311</v>
      </c>
      <c r="K310" s="410" t="s">
        <v>1312</v>
      </c>
      <c r="L310" s="407">
        <v>110001</v>
      </c>
      <c r="M310" s="409">
        <v>0</v>
      </c>
      <c r="N310" s="409">
        <v>0</v>
      </c>
      <c r="O310" s="409">
        <v>700</v>
      </c>
      <c r="P310" s="415">
        <v>10324178.01</v>
      </c>
    </row>
    <row r="311" spans="1:16" ht="20.100000000000001" customHeight="1">
      <c r="A311" s="412">
        <v>15</v>
      </c>
      <c r="B311" s="406" t="s">
        <v>1220</v>
      </c>
      <c r="C311" s="407"/>
      <c r="D311" s="407"/>
      <c r="E311" s="410" t="s">
        <v>1221</v>
      </c>
      <c r="F311" s="407"/>
      <c r="G311" s="407"/>
      <c r="H311" s="411" t="s">
        <v>1222</v>
      </c>
      <c r="I311" s="410" t="s">
        <v>1222</v>
      </c>
      <c r="J311" s="407"/>
      <c r="K311" s="407"/>
      <c r="L311" s="407">
        <v>110001</v>
      </c>
      <c r="M311" s="409">
        <v>0</v>
      </c>
      <c r="N311" s="409">
        <v>0</v>
      </c>
      <c r="O311" s="409">
        <v>139226.41</v>
      </c>
      <c r="P311" s="423">
        <v>10463404.42</v>
      </c>
    </row>
    <row r="312" spans="1:16" ht="20.100000000000001" customHeight="1">
      <c r="A312" s="412">
        <v>16</v>
      </c>
      <c r="B312" s="406" t="s">
        <v>1220</v>
      </c>
      <c r="C312" s="407"/>
      <c r="D312" s="407"/>
      <c r="E312" s="410" t="s">
        <v>1241</v>
      </c>
      <c r="F312" s="407"/>
      <c r="G312" s="407"/>
      <c r="H312" s="411" t="s">
        <v>1242</v>
      </c>
      <c r="I312" s="410" t="s">
        <v>1242</v>
      </c>
      <c r="J312" s="407"/>
      <c r="K312" s="407"/>
      <c r="L312" s="407">
        <v>110001</v>
      </c>
      <c r="M312" s="409">
        <v>0</v>
      </c>
      <c r="N312" s="409">
        <v>0</v>
      </c>
      <c r="O312" s="409">
        <v>525757.21</v>
      </c>
      <c r="P312" s="414">
        <v>10989161.630000001</v>
      </c>
    </row>
    <row r="313" spans="1:16" ht="20.100000000000001" customHeight="1">
      <c r="A313" s="412">
        <v>17</v>
      </c>
      <c r="B313" s="406" t="s">
        <v>1313</v>
      </c>
      <c r="C313" s="407"/>
      <c r="D313" s="407"/>
      <c r="E313" s="410" t="s">
        <v>1314</v>
      </c>
      <c r="F313" s="407"/>
      <c r="G313" s="407"/>
      <c r="H313" s="411" t="s">
        <v>1315</v>
      </c>
      <c r="I313" s="410" t="s">
        <v>1148</v>
      </c>
      <c r="J313" s="410" t="s">
        <v>1316</v>
      </c>
      <c r="K313" s="410" t="s">
        <v>1317</v>
      </c>
      <c r="L313" s="407">
        <v>110001</v>
      </c>
      <c r="M313" s="409">
        <v>0</v>
      </c>
      <c r="N313" s="409">
        <v>0</v>
      </c>
      <c r="O313" s="409">
        <v>13801.56</v>
      </c>
      <c r="P313" s="415">
        <v>11002963.189999999</v>
      </c>
    </row>
    <row r="314" spans="1:16" ht="20.100000000000001" customHeight="1">
      <c r="A314" s="412">
        <v>18</v>
      </c>
      <c r="B314" s="406" t="s">
        <v>1248</v>
      </c>
      <c r="C314" s="407"/>
      <c r="D314" s="407"/>
      <c r="E314" s="410" t="s">
        <v>1284</v>
      </c>
      <c r="F314" s="407"/>
      <c r="G314" s="407"/>
      <c r="H314" s="411" t="s">
        <v>1285</v>
      </c>
      <c r="I314" s="410" t="s">
        <v>1285</v>
      </c>
      <c r="J314" s="407"/>
      <c r="K314" s="407"/>
      <c r="L314" s="407">
        <v>110001</v>
      </c>
      <c r="M314" s="409">
        <v>0</v>
      </c>
      <c r="N314" s="409">
        <v>0</v>
      </c>
      <c r="O314" s="409">
        <v>18596</v>
      </c>
      <c r="P314" s="423">
        <v>11021559.189999999</v>
      </c>
    </row>
    <row r="315" spans="1:16" ht="20.100000000000001" customHeight="1">
      <c r="A315" s="412">
        <v>19</v>
      </c>
      <c r="B315" s="406" t="s">
        <v>1248</v>
      </c>
      <c r="C315" s="407"/>
      <c r="D315" s="407"/>
      <c r="E315" s="410" t="s">
        <v>1318</v>
      </c>
      <c r="F315" s="407"/>
      <c r="G315" s="407"/>
      <c r="H315" s="411" t="s">
        <v>1319</v>
      </c>
      <c r="I315" s="410" t="s">
        <v>1319</v>
      </c>
      <c r="J315" s="407"/>
      <c r="K315" s="407"/>
      <c r="L315" s="407">
        <v>110001</v>
      </c>
      <c r="M315" s="409">
        <v>0</v>
      </c>
      <c r="N315" s="409">
        <v>0</v>
      </c>
      <c r="O315" s="409">
        <v>3706.84</v>
      </c>
      <c r="P315" s="409">
        <v>11025266.029999999</v>
      </c>
    </row>
    <row r="316" spans="1:16" ht="20.100000000000001" customHeight="1">
      <c r="A316" s="412">
        <v>20</v>
      </c>
      <c r="B316" s="406" t="s">
        <v>1248</v>
      </c>
      <c r="C316" s="407"/>
      <c r="D316" s="407"/>
      <c r="E316" s="410" t="s">
        <v>1318</v>
      </c>
      <c r="F316" s="407"/>
      <c r="G316" s="407"/>
      <c r="H316" s="411" t="s">
        <v>1319</v>
      </c>
      <c r="I316" s="410" t="s">
        <v>1319</v>
      </c>
      <c r="J316" s="407"/>
      <c r="K316" s="407"/>
      <c r="L316" s="407">
        <v>110001</v>
      </c>
      <c r="M316" s="409">
        <v>0</v>
      </c>
      <c r="N316" s="409">
        <v>0</v>
      </c>
      <c r="O316" s="409">
        <v>1735</v>
      </c>
      <c r="P316" s="409">
        <v>11027001.029999999</v>
      </c>
    </row>
    <row r="317" spans="1:16" ht="20.100000000000001" customHeight="1">
      <c r="A317" s="412">
        <v>21</v>
      </c>
      <c r="B317" s="406" t="s">
        <v>1320</v>
      </c>
      <c r="C317" s="407"/>
      <c r="D317" s="407"/>
      <c r="E317" s="410" t="s">
        <v>1321</v>
      </c>
      <c r="F317" s="407"/>
      <c r="G317" s="407"/>
      <c r="H317" s="411" t="s">
        <v>1322</v>
      </c>
      <c r="I317" s="410" t="s">
        <v>1148</v>
      </c>
      <c r="J317" s="410" t="s">
        <v>1323</v>
      </c>
      <c r="K317" s="410" t="s">
        <v>1324</v>
      </c>
      <c r="L317" s="407">
        <v>110001</v>
      </c>
      <c r="M317" s="409">
        <v>0</v>
      </c>
      <c r="N317" s="409">
        <v>0</v>
      </c>
      <c r="O317" s="409">
        <v>10.15</v>
      </c>
      <c r="P317" s="415">
        <v>11027011.18</v>
      </c>
    </row>
    <row r="318" spans="1:16" ht="20.100000000000001" customHeight="1">
      <c r="A318" s="412">
        <v>22</v>
      </c>
      <c r="B318" s="406" t="s">
        <v>1251</v>
      </c>
      <c r="C318" s="407"/>
      <c r="D318" s="407"/>
      <c r="E318" s="410" t="s">
        <v>1293</v>
      </c>
      <c r="F318" s="407"/>
      <c r="G318" s="407"/>
      <c r="H318" s="411" t="s">
        <v>1294</v>
      </c>
      <c r="I318" s="410" t="s">
        <v>1294</v>
      </c>
      <c r="J318" s="407"/>
      <c r="K318" s="407"/>
      <c r="L318" s="407">
        <v>110001</v>
      </c>
      <c r="M318" s="409">
        <v>0</v>
      </c>
      <c r="N318" s="409">
        <v>0</v>
      </c>
      <c r="O318" s="409">
        <v>1000</v>
      </c>
      <c r="P318" s="423">
        <v>11028011.18</v>
      </c>
    </row>
    <row r="319" spans="1:16" ht="20.100000000000001" customHeight="1">
      <c r="A319" s="412">
        <v>23</v>
      </c>
      <c r="B319" s="406" t="s">
        <v>1223</v>
      </c>
      <c r="C319" s="407"/>
      <c r="D319" s="407"/>
      <c r="E319" s="410" t="s">
        <v>1325</v>
      </c>
      <c r="F319" s="407"/>
      <c r="G319" s="407"/>
      <c r="H319" s="411" t="s">
        <v>1326</v>
      </c>
      <c r="I319" s="410" t="s">
        <v>1327</v>
      </c>
      <c r="J319" s="407"/>
      <c r="K319" s="407"/>
      <c r="L319" s="407">
        <v>110001</v>
      </c>
      <c r="M319" s="409">
        <v>0</v>
      </c>
      <c r="N319" s="409">
        <v>0</v>
      </c>
      <c r="O319" s="409">
        <v>1106.48</v>
      </c>
      <c r="P319" s="414">
        <v>11029117.66</v>
      </c>
    </row>
    <row r="320" spans="1:16" ht="20.100000000000001" customHeight="1">
      <c r="A320" s="412">
        <v>24</v>
      </c>
      <c r="B320" s="406" t="s">
        <v>1223</v>
      </c>
      <c r="C320" s="407"/>
      <c r="D320" s="407"/>
      <c r="E320" s="410" t="s">
        <v>1224</v>
      </c>
      <c r="F320" s="407"/>
      <c r="G320" s="407"/>
      <c r="H320" s="411" t="s">
        <v>1225</v>
      </c>
      <c r="I320" s="410" t="s">
        <v>1225</v>
      </c>
      <c r="J320" s="407"/>
      <c r="K320" s="407"/>
      <c r="L320" s="407">
        <v>110001</v>
      </c>
      <c r="M320" s="409">
        <v>0</v>
      </c>
      <c r="N320" s="409">
        <v>131601.41</v>
      </c>
      <c r="O320" s="409">
        <v>0</v>
      </c>
      <c r="P320" s="423">
        <v>10897516.25</v>
      </c>
    </row>
    <row r="321" spans="1:16" ht="20.100000000000001" customHeight="1">
      <c r="A321" s="412">
        <v>25</v>
      </c>
      <c r="B321" s="406" t="s">
        <v>1328</v>
      </c>
      <c r="C321" s="407"/>
      <c r="D321" s="407"/>
      <c r="E321" s="410" t="s">
        <v>1329</v>
      </c>
      <c r="F321" s="407"/>
      <c r="G321" s="407"/>
      <c r="H321" s="411" t="s">
        <v>1330</v>
      </c>
      <c r="I321" s="410" t="s">
        <v>1148</v>
      </c>
      <c r="J321" s="410" t="s">
        <v>1331</v>
      </c>
      <c r="K321" s="410" t="s">
        <v>1332</v>
      </c>
      <c r="L321" s="407">
        <v>110001</v>
      </c>
      <c r="M321" s="409">
        <v>0</v>
      </c>
      <c r="N321" s="409">
        <v>0</v>
      </c>
      <c r="O321" s="409">
        <v>34133.33</v>
      </c>
      <c r="P321" s="415">
        <v>10931649.58</v>
      </c>
    </row>
    <row r="322" spans="1:16" ht="20.100000000000001" customHeight="1">
      <c r="A322" s="412">
        <v>26</v>
      </c>
      <c r="B322" s="406" t="s">
        <v>1328</v>
      </c>
      <c r="C322" s="407"/>
      <c r="D322" s="407"/>
      <c r="E322" s="410" t="s">
        <v>1329</v>
      </c>
      <c r="F322" s="407"/>
      <c r="G322" s="407"/>
      <c r="H322" s="411" t="s">
        <v>1330</v>
      </c>
      <c r="I322" s="410" t="s">
        <v>1148</v>
      </c>
      <c r="J322" s="410" t="s">
        <v>1331</v>
      </c>
      <c r="K322" s="410" t="s">
        <v>1332</v>
      </c>
      <c r="L322" s="407">
        <v>110001</v>
      </c>
      <c r="M322" s="409">
        <v>0</v>
      </c>
      <c r="N322" s="409">
        <v>0</v>
      </c>
      <c r="O322" s="409">
        <v>9377.19</v>
      </c>
      <c r="P322" s="415">
        <v>10941026.77</v>
      </c>
    </row>
    <row r="323" spans="1:16" ht="20.100000000000001" customHeight="1">
      <c r="A323" s="412">
        <v>27</v>
      </c>
      <c r="B323" s="406" t="s">
        <v>1199</v>
      </c>
      <c r="C323" s="407"/>
      <c r="D323" s="407"/>
      <c r="E323" s="410" t="s">
        <v>1333</v>
      </c>
      <c r="F323" s="407"/>
      <c r="G323" s="407"/>
      <c r="H323" s="411" t="s">
        <v>1334</v>
      </c>
      <c r="I323" s="410" t="s">
        <v>1334</v>
      </c>
      <c r="J323" s="407"/>
      <c r="K323" s="407"/>
      <c r="L323" s="407">
        <v>110001</v>
      </c>
      <c r="M323" s="409">
        <v>0</v>
      </c>
      <c r="N323" s="409">
        <v>0</v>
      </c>
      <c r="O323" s="409">
        <v>7478673.4199999999</v>
      </c>
      <c r="P323" s="423">
        <v>18419700.190000001</v>
      </c>
    </row>
    <row r="324" spans="1:16" ht="20.100000000000001" customHeight="1">
      <c r="A324" s="412">
        <v>28</v>
      </c>
      <c r="B324" s="406" t="s">
        <v>1262</v>
      </c>
      <c r="C324" s="407"/>
      <c r="D324" s="407"/>
      <c r="E324" s="410" t="s">
        <v>1297</v>
      </c>
      <c r="F324" s="407"/>
      <c r="G324" s="407"/>
      <c r="H324" s="411" t="s">
        <v>1298</v>
      </c>
      <c r="I324" s="410" t="s">
        <v>1298</v>
      </c>
      <c r="J324" s="407"/>
      <c r="K324" s="407"/>
      <c r="L324" s="407">
        <v>150330</v>
      </c>
      <c r="M324" s="409">
        <v>0</v>
      </c>
      <c r="N324" s="409">
        <v>0</v>
      </c>
      <c r="O324" s="409">
        <v>3536.08</v>
      </c>
      <c r="P324" s="414">
        <v>18423236.27</v>
      </c>
    </row>
    <row r="325" spans="1:16" ht="20.100000000000001" customHeight="1">
      <c r="A325" s="412">
        <v>29</v>
      </c>
      <c r="B325" s="406" t="s">
        <v>1262</v>
      </c>
      <c r="C325" s="407"/>
      <c r="D325" s="407"/>
      <c r="E325" s="410" t="s">
        <v>1297</v>
      </c>
      <c r="F325" s="407"/>
      <c r="G325" s="407"/>
      <c r="H325" s="411" t="s">
        <v>1298</v>
      </c>
      <c r="I325" s="410" t="s">
        <v>1298</v>
      </c>
      <c r="J325" s="407"/>
      <c r="K325" s="407"/>
      <c r="L325" s="407">
        <v>150330</v>
      </c>
      <c r="M325" s="409">
        <v>0</v>
      </c>
      <c r="N325" s="409">
        <v>0</v>
      </c>
      <c r="O325" s="409">
        <v>7956.19</v>
      </c>
      <c r="P325" s="414">
        <v>18431192.460000001</v>
      </c>
    </row>
    <row r="326" spans="1:16" ht="20.100000000000001" customHeight="1">
      <c r="A326" s="412">
        <v>30</v>
      </c>
      <c r="B326" s="406" t="s">
        <v>1262</v>
      </c>
      <c r="C326" s="407"/>
      <c r="D326" s="407"/>
      <c r="E326" s="410" t="s">
        <v>1297</v>
      </c>
      <c r="F326" s="407"/>
      <c r="G326" s="407"/>
      <c r="H326" s="411" t="s">
        <v>1298</v>
      </c>
      <c r="I326" s="410" t="s">
        <v>1298</v>
      </c>
      <c r="J326" s="407"/>
      <c r="K326" s="407"/>
      <c r="L326" s="407">
        <v>150330</v>
      </c>
      <c r="M326" s="409">
        <v>0</v>
      </c>
      <c r="N326" s="409">
        <v>0</v>
      </c>
      <c r="O326" s="409">
        <v>3041.03</v>
      </c>
      <c r="P326" s="414">
        <v>18434233.489999998</v>
      </c>
    </row>
    <row r="327" spans="1:16" ht="20.100000000000001" customHeight="1">
      <c r="A327" s="412">
        <v>31</v>
      </c>
      <c r="B327" s="406" t="s">
        <v>1262</v>
      </c>
      <c r="C327" s="407"/>
      <c r="D327" s="407"/>
      <c r="E327" s="410" t="s">
        <v>1335</v>
      </c>
      <c r="F327" s="407"/>
      <c r="G327" s="407"/>
      <c r="H327" s="411" t="s">
        <v>1336</v>
      </c>
      <c r="I327" s="410" t="s">
        <v>1336</v>
      </c>
      <c r="J327" s="407"/>
      <c r="K327" s="407"/>
      <c r="L327" s="407">
        <v>110001</v>
      </c>
      <c r="M327" s="409">
        <v>0</v>
      </c>
      <c r="N327" s="409">
        <v>3706.84</v>
      </c>
      <c r="O327" s="409">
        <v>0</v>
      </c>
      <c r="P327" s="409">
        <v>18430526.649999999</v>
      </c>
    </row>
    <row r="328" spans="1:16" ht="20.100000000000001" customHeight="1">
      <c r="A328" s="412">
        <v>32</v>
      </c>
      <c r="B328" s="406" t="s">
        <v>1262</v>
      </c>
      <c r="C328" s="407"/>
      <c r="D328" s="407"/>
      <c r="E328" s="410" t="s">
        <v>1335</v>
      </c>
      <c r="F328" s="407"/>
      <c r="G328" s="407"/>
      <c r="H328" s="411" t="s">
        <v>1336</v>
      </c>
      <c r="I328" s="410" t="s">
        <v>1336</v>
      </c>
      <c r="J328" s="407"/>
      <c r="K328" s="407"/>
      <c r="L328" s="407">
        <v>110001</v>
      </c>
      <c r="M328" s="409">
        <v>0</v>
      </c>
      <c r="N328" s="409">
        <v>1735</v>
      </c>
      <c r="O328" s="409">
        <v>0</v>
      </c>
      <c r="P328" s="409">
        <v>18428791.649999999</v>
      </c>
    </row>
    <row r="329" spans="1:16" ht="20.100000000000001" customHeight="1">
      <c r="A329" s="412">
        <v>33</v>
      </c>
      <c r="B329" s="406" t="s">
        <v>1262</v>
      </c>
      <c r="C329" s="407"/>
      <c r="D329" s="407"/>
      <c r="E329" s="410" t="s">
        <v>1335</v>
      </c>
      <c r="F329" s="407"/>
      <c r="G329" s="407"/>
      <c r="H329" s="411" t="s">
        <v>1336</v>
      </c>
      <c r="I329" s="410" t="s">
        <v>1336</v>
      </c>
      <c r="J329" s="407"/>
      <c r="K329" s="407"/>
      <c r="L329" s="407">
        <v>110001</v>
      </c>
      <c r="M329" s="409">
        <v>0</v>
      </c>
      <c r="N329" s="409">
        <v>3706.84</v>
      </c>
      <c r="O329" s="409">
        <v>0</v>
      </c>
      <c r="P329" s="409">
        <v>18425084.809999999</v>
      </c>
    </row>
    <row r="330" spans="1:16" ht="20.100000000000001" customHeight="1">
      <c r="A330" s="412">
        <v>34</v>
      </c>
      <c r="B330" s="406" t="s">
        <v>1262</v>
      </c>
      <c r="C330" s="407"/>
      <c r="D330" s="407"/>
      <c r="E330" s="410" t="s">
        <v>1335</v>
      </c>
      <c r="F330" s="407"/>
      <c r="G330" s="407"/>
      <c r="H330" s="411" t="s">
        <v>1336</v>
      </c>
      <c r="I330" s="410" t="s">
        <v>1336</v>
      </c>
      <c r="J330" s="407"/>
      <c r="K330" s="407"/>
      <c r="L330" s="407">
        <v>110001</v>
      </c>
      <c r="M330" s="409">
        <v>0</v>
      </c>
      <c r="N330" s="409">
        <v>1735</v>
      </c>
      <c r="O330" s="409">
        <v>0</v>
      </c>
      <c r="P330" s="409">
        <v>18423349.809999999</v>
      </c>
    </row>
    <row r="331" spans="1:16" ht="20.100000000000001" customHeight="1">
      <c r="A331" s="412">
        <v>35</v>
      </c>
      <c r="B331" s="406" t="s">
        <v>1211</v>
      </c>
      <c r="C331" s="407"/>
      <c r="D331" s="407"/>
      <c r="E331" s="410" t="s">
        <v>1337</v>
      </c>
      <c r="F331" s="407"/>
      <c r="G331" s="407"/>
      <c r="H331" s="411" t="s">
        <v>1338</v>
      </c>
      <c r="I331" s="410" t="s">
        <v>1338</v>
      </c>
      <c r="J331" s="407"/>
      <c r="K331" s="407"/>
      <c r="L331" s="407">
        <v>110001</v>
      </c>
      <c r="M331" s="409">
        <v>0</v>
      </c>
      <c r="N331" s="409">
        <v>0</v>
      </c>
      <c r="O331" s="409">
        <v>17550.88</v>
      </c>
      <c r="P331" s="423">
        <v>18440900.690000001</v>
      </c>
    </row>
    <row r="332" spans="1:16" ht="20.100000000000001" customHeight="1">
      <c r="A332" s="412">
        <v>36</v>
      </c>
      <c r="B332" s="406" t="s">
        <v>1185</v>
      </c>
      <c r="C332" s="407"/>
      <c r="D332" s="407"/>
      <c r="E332" s="410" t="s">
        <v>1186</v>
      </c>
      <c r="F332" s="407"/>
      <c r="G332" s="407"/>
      <c r="H332" s="411" t="s">
        <v>1187</v>
      </c>
      <c r="I332" s="410" t="s">
        <v>1188</v>
      </c>
      <c r="J332" s="407"/>
      <c r="K332" s="407"/>
      <c r="L332" s="407">
        <v>110001</v>
      </c>
      <c r="M332" s="409">
        <v>0</v>
      </c>
      <c r="N332" s="409">
        <v>0</v>
      </c>
      <c r="O332" s="409">
        <v>4722.43</v>
      </c>
      <c r="P332" s="418">
        <v>18445623.120000001</v>
      </c>
    </row>
    <row r="333" spans="1:16" ht="20.100000000000001" customHeight="1">
      <c r="A333" s="412">
        <v>37</v>
      </c>
      <c r="B333" s="406" t="s">
        <v>1189</v>
      </c>
      <c r="C333" s="407"/>
      <c r="D333" s="407"/>
      <c r="E333" s="410" t="s">
        <v>1190</v>
      </c>
      <c r="F333" s="407"/>
      <c r="G333" s="407"/>
      <c r="H333" s="411" t="s">
        <v>1191</v>
      </c>
      <c r="I333" s="410" t="s">
        <v>1191</v>
      </c>
      <c r="J333" s="407"/>
      <c r="K333" s="407"/>
      <c r="L333" s="407">
        <v>110001</v>
      </c>
      <c r="M333" s="409">
        <v>0</v>
      </c>
      <c r="N333" s="409">
        <v>0</v>
      </c>
      <c r="O333" s="409">
        <v>219881.18</v>
      </c>
      <c r="P333" s="418">
        <v>18665504.300000001</v>
      </c>
    </row>
    <row r="334" spans="1:16" ht="20.100000000000001" customHeight="1">
      <c r="A334" s="412">
        <v>38</v>
      </c>
      <c r="B334" s="406" t="s">
        <v>1274</v>
      </c>
      <c r="C334" s="407"/>
      <c r="D334" s="407"/>
      <c r="E334" s="410" t="s">
        <v>1339</v>
      </c>
      <c r="F334" s="407"/>
      <c r="G334" s="407"/>
      <c r="H334" s="411" t="s">
        <v>1340</v>
      </c>
      <c r="I334" s="410" t="s">
        <v>1340</v>
      </c>
      <c r="J334" s="407"/>
      <c r="K334" s="407"/>
      <c r="L334" s="407">
        <v>110001</v>
      </c>
      <c r="M334" s="409">
        <v>0</v>
      </c>
      <c r="N334" s="409">
        <v>113.29</v>
      </c>
      <c r="O334" s="409">
        <v>0</v>
      </c>
      <c r="P334" s="414">
        <v>18665391.010000002</v>
      </c>
    </row>
    <row r="335" spans="1:16" ht="20.100000000000001" customHeight="1">
      <c r="A335" s="412">
        <v>39</v>
      </c>
      <c r="B335" s="406" t="s">
        <v>1274</v>
      </c>
      <c r="C335" s="407"/>
      <c r="D335" s="407"/>
      <c r="E335" s="410" t="s">
        <v>1339</v>
      </c>
      <c r="F335" s="407"/>
      <c r="G335" s="407"/>
      <c r="H335" s="411" t="s">
        <v>1340</v>
      </c>
      <c r="I335" s="410" t="s">
        <v>1340</v>
      </c>
      <c r="J335" s="407"/>
      <c r="K335" s="407"/>
      <c r="L335" s="407">
        <v>110001</v>
      </c>
      <c r="M335" s="409">
        <v>0</v>
      </c>
      <c r="N335" s="409">
        <v>642.20000000000005</v>
      </c>
      <c r="O335" s="409">
        <v>0</v>
      </c>
      <c r="P335" s="414">
        <v>18664748.809999999</v>
      </c>
    </row>
    <row r="336" spans="1:16" ht="20.100000000000001" customHeight="1">
      <c r="A336" s="412">
        <v>40</v>
      </c>
      <c r="B336" s="406" t="s">
        <v>1274</v>
      </c>
      <c r="C336" s="407"/>
      <c r="D336" s="407"/>
      <c r="E336" s="410" t="s">
        <v>1339</v>
      </c>
      <c r="F336" s="407"/>
      <c r="G336" s="407"/>
      <c r="H336" s="411" t="s">
        <v>1340</v>
      </c>
      <c r="I336" s="410" t="s">
        <v>1340</v>
      </c>
      <c r="J336" s="407"/>
      <c r="K336" s="407"/>
      <c r="L336" s="407">
        <v>110001</v>
      </c>
      <c r="M336" s="409">
        <v>0</v>
      </c>
      <c r="N336" s="409">
        <v>558.16</v>
      </c>
      <c r="O336" s="409">
        <v>0</v>
      </c>
      <c r="P336" s="414">
        <v>18664190.649999999</v>
      </c>
    </row>
    <row r="337" spans="1:16" ht="20.100000000000001" customHeight="1">
      <c r="A337" s="412">
        <v>41</v>
      </c>
      <c r="B337" s="406" t="s">
        <v>1274</v>
      </c>
      <c r="C337" s="407"/>
      <c r="D337" s="407"/>
      <c r="E337" s="410" t="s">
        <v>1339</v>
      </c>
      <c r="F337" s="407"/>
      <c r="G337" s="407"/>
      <c r="H337" s="411" t="s">
        <v>1340</v>
      </c>
      <c r="I337" s="410" t="s">
        <v>1340</v>
      </c>
      <c r="J337" s="407"/>
      <c r="K337" s="407"/>
      <c r="L337" s="407">
        <v>110001</v>
      </c>
      <c r="M337" s="409">
        <v>0</v>
      </c>
      <c r="N337" s="409">
        <v>0</v>
      </c>
      <c r="O337" s="409">
        <v>195</v>
      </c>
      <c r="P337" s="414">
        <v>18664385.649999999</v>
      </c>
    </row>
    <row r="338" spans="1:16" ht="20.100000000000001" customHeight="1">
      <c r="A338" s="412">
        <v>42</v>
      </c>
      <c r="B338" s="406" t="s">
        <v>1274</v>
      </c>
      <c r="C338" s="407"/>
      <c r="D338" s="407"/>
      <c r="E338" s="410" t="s">
        <v>1339</v>
      </c>
      <c r="F338" s="407"/>
      <c r="G338" s="407"/>
      <c r="H338" s="411" t="s">
        <v>1340</v>
      </c>
      <c r="I338" s="410" t="s">
        <v>1340</v>
      </c>
      <c r="J338" s="407"/>
      <c r="K338" s="407"/>
      <c r="L338" s="407">
        <v>110001</v>
      </c>
      <c r="M338" s="409">
        <v>0</v>
      </c>
      <c r="N338" s="409">
        <v>0</v>
      </c>
      <c r="O338" s="409">
        <v>1005.36</v>
      </c>
      <c r="P338" s="414">
        <v>18665391.010000002</v>
      </c>
    </row>
    <row r="339" spans="1:16" ht="20.100000000000001" customHeight="1">
      <c r="A339" s="412">
        <v>43</v>
      </c>
      <c r="B339" s="406" t="s">
        <v>1274</v>
      </c>
      <c r="C339" s="407"/>
      <c r="D339" s="407"/>
      <c r="E339" s="410" t="s">
        <v>1339</v>
      </c>
      <c r="F339" s="407"/>
      <c r="G339" s="407"/>
      <c r="H339" s="411" t="s">
        <v>1340</v>
      </c>
      <c r="I339" s="410" t="s">
        <v>1340</v>
      </c>
      <c r="J339" s="407"/>
      <c r="K339" s="407"/>
      <c r="L339" s="407">
        <v>110001</v>
      </c>
      <c r="M339" s="409">
        <v>0</v>
      </c>
      <c r="N339" s="409">
        <v>0</v>
      </c>
      <c r="O339" s="409">
        <v>2593.0500000000002</v>
      </c>
      <c r="P339" s="414">
        <v>18667984.059999999</v>
      </c>
    </row>
    <row r="340" spans="1:16" ht="20.100000000000001" customHeight="1">
      <c r="A340" s="412">
        <v>44</v>
      </c>
      <c r="B340" s="406" t="s">
        <v>1274</v>
      </c>
      <c r="C340" s="407"/>
      <c r="D340" s="407"/>
      <c r="E340" s="410" t="s">
        <v>1339</v>
      </c>
      <c r="F340" s="407"/>
      <c r="G340" s="407"/>
      <c r="H340" s="411" t="s">
        <v>1340</v>
      </c>
      <c r="I340" s="410" t="s">
        <v>1340</v>
      </c>
      <c r="J340" s="407"/>
      <c r="K340" s="407"/>
      <c r="L340" s="407">
        <v>110001</v>
      </c>
      <c r="M340" s="409">
        <v>0</v>
      </c>
      <c r="N340" s="409">
        <v>25</v>
      </c>
      <c r="O340" s="409">
        <v>0</v>
      </c>
      <c r="P340" s="414">
        <v>18667959.059999999</v>
      </c>
    </row>
    <row r="341" spans="1:16" ht="20.100000000000001" customHeight="1">
      <c r="A341" s="412">
        <v>45</v>
      </c>
      <c r="B341" s="406" t="s">
        <v>1274</v>
      </c>
      <c r="C341" s="407"/>
      <c r="D341" s="407"/>
      <c r="E341" s="410" t="s">
        <v>1339</v>
      </c>
      <c r="F341" s="407"/>
      <c r="G341" s="407"/>
      <c r="H341" s="411" t="s">
        <v>1340</v>
      </c>
      <c r="I341" s="410" t="s">
        <v>1340</v>
      </c>
      <c r="J341" s="407"/>
      <c r="K341" s="407"/>
      <c r="L341" s="407">
        <v>110001</v>
      </c>
      <c r="M341" s="409">
        <v>0</v>
      </c>
      <c r="N341" s="409">
        <v>199.26</v>
      </c>
      <c r="O341" s="409">
        <v>0</v>
      </c>
      <c r="P341" s="414">
        <v>18667759.800000001</v>
      </c>
    </row>
    <row r="342" spans="1:16" ht="20.100000000000001" customHeight="1">
      <c r="A342" s="412">
        <v>46</v>
      </c>
      <c r="B342" s="406" t="s">
        <v>1274</v>
      </c>
      <c r="C342" s="407"/>
      <c r="D342" s="407"/>
      <c r="E342" s="410" t="s">
        <v>1339</v>
      </c>
      <c r="F342" s="407"/>
      <c r="G342" s="407"/>
      <c r="H342" s="411" t="s">
        <v>1340</v>
      </c>
      <c r="I342" s="410" t="s">
        <v>1340</v>
      </c>
      <c r="J342" s="407"/>
      <c r="K342" s="407"/>
      <c r="L342" s="407">
        <v>110001</v>
      </c>
      <c r="M342" s="409">
        <v>0</v>
      </c>
      <c r="N342" s="409">
        <v>0</v>
      </c>
      <c r="O342" s="409">
        <v>2846.51</v>
      </c>
      <c r="P342" s="414">
        <v>18670606.309999999</v>
      </c>
    </row>
    <row r="343" spans="1:16" ht="20.100000000000001" customHeight="1">
      <c r="A343" s="412">
        <v>47</v>
      </c>
      <c r="B343" s="406" t="s">
        <v>1274</v>
      </c>
      <c r="C343" s="407"/>
      <c r="D343" s="407"/>
      <c r="E343" s="410" t="s">
        <v>1339</v>
      </c>
      <c r="F343" s="407"/>
      <c r="G343" s="407"/>
      <c r="H343" s="411" t="s">
        <v>1340</v>
      </c>
      <c r="I343" s="410" t="s">
        <v>1340</v>
      </c>
      <c r="J343" s="407"/>
      <c r="K343" s="407"/>
      <c r="L343" s="407">
        <v>110001</v>
      </c>
      <c r="M343" s="409">
        <v>0</v>
      </c>
      <c r="N343" s="409">
        <v>25</v>
      </c>
      <c r="O343" s="409">
        <v>0</v>
      </c>
      <c r="P343" s="414">
        <v>18670581.309999999</v>
      </c>
    </row>
    <row r="344" spans="1:16" ht="20.100000000000001" customHeight="1">
      <c r="A344" s="412">
        <v>48</v>
      </c>
      <c r="B344" s="406" t="s">
        <v>1274</v>
      </c>
      <c r="C344" s="407"/>
      <c r="D344" s="407"/>
      <c r="E344" s="410" t="s">
        <v>1339</v>
      </c>
      <c r="F344" s="407"/>
      <c r="G344" s="407"/>
      <c r="H344" s="411" t="s">
        <v>1340</v>
      </c>
      <c r="I344" s="410" t="s">
        <v>1340</v>
      </c>
      <c r="J344" s="407"/>
      <c r="K344" s="407"/>
      <c r="L344" s="407">
        <v>110001</v>
      </c>
      <c r="M344" s="409">
        <v>0</v>
      </c>
      <c r="N344" s="409">
        <v>224</v>
      </c>
      <c r="O344" s="409">
        <v>0</v>
      </c>
      <c r="P344" s="414">
        <v>18670357.309999999</v>
      </c>
    </row>
    <row r="345" spans="1:16" ht="20.100000000000001" customHeight="1">
      <c r="A345" s="412">
        <v>49</v>
      </c>
      <c r="B345" s="406" t="s">
        <v>1274</v>
      </c>
      <c r="C345" s="407"/>
      <c r="D345" s="407"/>
      <c r="E345" s="410" t="s">
        <v>1339</v>
      </c>
      <c r="F345" s="407"/>
      <c r="G345" s="407"/>
      <c r="H345" s="411" t="s">
        <v>1340</v>
      </c>
      <c r="I345" s="410" t="s">
        <v>1340</v>
      </c>
      <c r="J345" s="407"/>
      <c r="K345" s="407"/>
      <c r="L345" s="407">
        <v>110001</v>
      </c>
      <c r="M345" s="409">
        <v>0</v>
      </c>
      <c r="N345" s="409">
        <v>0</v>
      </c>
      <c r="O345" s="409">
        <v>3200</v>
      </c>
      <c r="P345" s="414">
        <v>18673557.309999999</v>
      </c>
    </row>
    <row r="346" spans="1:16" ht="20.100000000000001" customHeight="1">
      <c r="A346" s="412">
        <v>50</v>
      </c>
      <c r="B346" s="406" t="s">
        <v>1274</v>
      </c>
      <c r="C346" s="407"/>
      <c r="D346" s="407"/>
      <c r="E346" s="410" t="s">
        <v>1339</v>
      </c>
      <c r="F346" s="407"/>
      <c r="G346" s="407"/>
      <c r="H346" s="411" t="s">
        <v>1340</v>
      </c>
      <c r="I346" s="410" t="s">
        <v>1340</v>
      </c>
      <c r="J346" s="407"/>
      <c r="K346" s="407"/>
      <c r="L346" s="407">
        <v>110001</v>
      </c>
      <c r="M346" s="409">
        <v>0</v>
      </c>
      <c r="N346" s="409">
        <v>498.72</v>
      </c>
      <c r="O346" s="409">
        <v>0</v>
      </c>
      <c r="P346" s="414">
        <v>18673058.59</v>
      </c>
    </row>
    <row r="347" spans="1:16" ht="20.100000000000001" customHeight="1">
      <c r="A347" s="412">
        <v>51</v>
      </c>
      <c r="B347" s="406" t="s">
        <v>1274</v>
      </c>
      <c r="C347" s="407"/>
      <c r="D347" s="407"/>
      <c r="E347" s="410" t="s">
        <v>1339</v>
      </c>
      <c r="F347" s="407"/>
      <c r="G347" s="407"/>
      <c r="H347" s="411" t="s">
        <v>1340</v>
      </c>
      <c r="I347" s="410" t="s">
        <v>1340</v>
      </c>
      <c r="J347" s="407"/>
      <c r="K347" s="407"/>
      <c r="L347" s="407">
        <v>110001</v>
      </c>
      <c r="M347" s="409">
        <v>0</v>
      </c>
      <c r="N347" s="409">
        <v>1.5</v>
      </c>
      <c r="O347" s="409">
        <v>0</v>
      </c>
      <c r="P347" s="414">
        <v>18673057.09</v>
      </c>
    </row>
    <row r="348" spans="1:16" ht="20.100000000000001" customHeight="1">
      <c r="A348" s="412">
        <v>52</v>
      </c>
      <c r="B348" s="406" t="s">
        <v>1274</v>
      </c>
      <c r="C348" s="407"/>
      <c r="D348" s="407"/>
      <c r="E348" s="410" t="s">
        <v>1339</v>
      </c>
      <c r="F348" s="407"/>
      <c r="G348" s="407"/>
      <c r="H348" s="411" t="s">
        <v>1340</v>
      </c>
      <c r="I348" s="410" t="s">
        <v>1340</v>
      </c>
      <c r="J348" s="407"/>
      <c r="K348" s="407"/>
      <c r="L348" s="407">
        <v>110001</v>
      </c>
      <c r="M348" s="409">
        <v>0</v>
      </c>
      <c r="N348" s="409">
        <v>239.58</v>
      </c>
      <c r="O348" s="409">
        <v>0</v>
      </c>
      <c r="P348" s="414">
        <v>18672817.510000002</v>
      </c>
    </row>
    <row r="349" spans="1:16" ht="20.100000000000001" customHeight="1">
      <c r="A349" s="412">
        <v>53</v>
      </c>
      <c r="B349" s="406" t="s">
        <v>1274</v>
      </c>
      <c r="C349" s="407"/>
      <c r="D349" s="407"/>
      <c r="E349" s="410" t="s">
        <v>1339</v>
      </c>
      <c r="F349" s="407"/>
      <c r="G349" s="407"/>
      <c r="H349" s="411" t="s">
        <v>1340</v>
      </c>
      <c r="I349" s="410" t="s">
        <v>1340</v>
      </c>
      <c r="J349" s="407"/>
      <c r="K349" s="407"/>
      <c r="L349" s="407">
        <v>110001</v>
      </c>
      <c r="M349" s="409">
        <v>0</v>
      </c>
      <c r="N349" s="409">
        <v>0</v>
      </c>
      <c r="O349" s="409">
        <v>195</v>
      </c>
      <c r="P349" s="414">
        <v>18673012.510000002</v>
      </c>
    </row>
    <row r="350" spans="1:16" ht="20.100000000000001" customHeight="1">
      <c r="A350" s="412">
        <v>54</v>
      </c>
      <c r="B350" s="406" t="s">
        <v>1274</v>
      </c>
      <c r="C350" s="407"/>
      <c r="D350" s="407"/>
      <c r="E350" s="410" t="s">
        <v>1339</v>
      </c>
      <c r="F350" s="407"/>
      <c r="G350" s="407"/>
      <c r="H350" s="411" t="s">
        <v>1340</v>
      </c>
      <c r="I350" s="410" t="s">
        <v>1340</v>
      </c>
      <c r="J350" s="407"/>
      <c r="K350" s="407"/>
      <c r="L350" s="407">
        <v>110001</v>
      </c>
      <c r="M350" s="409">
        <v>0</v>
      </c>
      <c r="N350" s="409">
        <v>0</v>
      </c>
      <c r="O350" s="409">
        <v>829.58</v>
      </c>
      <c r="P350" s="414">
        <v>18673842.09</v>
      </c>
    </row>
    <row r="351" spans="1:16" ht="20.100000000000001" customHeight="1">
      <c r="A351" s="412">
        <v>55</v>
      </c>
      <c r="B351" s="406" t="s">
        <v>1274</v>
      </c>
      <c r="C351" s="407"/>
      <c r="D351" s="407"/>
      <c r="E351" s="410" t="s">
        <v>1339</v>
      </c>
      <c r="F351" s="407"/>
      <c r="G351" s="407"/>
      <c r="H351" s="411" t="s">
        <v>1340</v>
      </c>
      <c r="I351" s="410" t="s">
        <v>1340</v>
      </c>
      <c r="J351" s="407"/>
      <c r="K351" s="407"/>
      <c r="L351" s="407">
        <v>110001</v>
      </c>
      <c r="M351" s="409">
        <v>0</v>
      </c>
      <c r="N351" s="409">
        <v>0</v>
      </c>
      <c r="O351" s="409">
        <v>2593.0500000000002</v>
      </c>
      <c r="P351" s="414">
        <v>18676435.140000001</v>
      </c>
    </row>
    <row r="352" spans="1:16" ht="20.100000000000001" customHeight="1">
      <c r="A352" s="412">
        <v>56</v>
      </c>
      <c r="B352" s="406" t="s">
        <v>1274</v>
      </c>
      <c r="C352" s="407"/>
      <c r="D352" s="407"/>
      <c r="E352" s="410" t="s">
        <v>1339</v>
      </c>
      <c r="F352" s="407"/>
      <c r="G352" s="407"/>
      <c r="H352" s="411" t="s">
        <v>1340</v>
      </c>
      <c r="I352" s="410" t="s">
        <v>1340</v>
      </c>
      <c r="J352" s="407"/>
      <c r="K352" s="407"/>
      <c r="L352" s="407">
        <v>110001</v>
      </c>
      <c r="M352" s="409">
        <v>0</v>
      </c>
      <c r="N352" s="409">
        <v>1400.13</v>
      </c>
      <c r="O352" s="409">
        <v>0</v>
      </c>
      <c r="P352" s="414">
        <v>18675035.010000002</v>
      </c>
    </row>
    <row r="353" spans="1:16" ht="20.100000000000001" customHeight="1">
      <c r="A353" s="412">
        <v>57</v>
      </c>
      <c r="B353" s="406" t="s">
        <v>1274</v>
      </c>
      <c r="C353" s="407"/>
      <c r="D353" s="407"/>
      <c r="E353" s="410" t="s">
        <v>1339</v>
      </c>
      <c r="F353" s="407"/>
      <c r="G353" s="407"/>
      <c r="H353" s="411" t="s">
        <v>1340</v>
      </c>
      <c r="I353" s="410" t="s">
        <v>1340</v>
      </c>
      <c r="J353" s="407"/>
      <c r="K353" s="407"/>
      <c r="L353" s="407">
        <v>110001</v>
      </c>
      <c r="M353" s="409">
        <v>0</v>
      </c>
      <c r="N353" s="409">
        <v>126.08</v>
      </c>
      <c r="O353" s="409">
        <v>0</v>
      </c>
      <c r="P353" s="414">
        <v>18674908.93</v>
      </c>
    </row>
    <row r="354" spans="1:16" ht="20.100000000000001" customHeight="1">
      <c r="A354" s="412">
        <v>58</v>
      </c>
      <c r="B354" s="406" t="s">
        <v>1274</v>
      </c>
      <c r="C354" s="407"/>
      <c r="D354" s="407"/>
      <c r="E354" s="410" t="s">
        <v>1339</v>
      </c>
      <c r="F354" s="407"/>
      <c r="G354" s="407"/>
      <c r="H354" s="411" t="s">
        <v>1340</v>
      </c>
      <c r="I354" s="410" t="s">
        <v>1340</v>
      </c>
      <c r="J354" s="407"/>
      <c r="K354" s="407"/>
      <c r="L354" s="407">
        <v>110001</v>
      </c>
      <c r="M354" s="409">
        <v>0</v>
      </c>
      <c r="N354" s="409">
        <v>0</v>
      </c>
      <c r="O354" s="409">
        <v>195</v>
      </c>
      <c r="P354" s="414">
        <v>18675103.93</v>
      </c>
    </row>
    <row r="355" spans="1:16" ht="20.100000000000001" customHeight="1">
      <c r="A355" s="412">
        <v>59</v>
      </c>
      <c r="B355" s="406" t="s">
        <v>1274</v>
      </c>
      <c r="C355" s="407"/>
      <c r="D355" s="407"/>
      <c r="E355" s="410" t="s">
        <v>1339</v>
      </c>
      <c r="F355" s="407"/>
      <c r="G355" s="407"/>
      <c r="H355" s="411" t="s">
        <v>1340</v>
      </c>
      <c r="I355" s="410" t="s">
        <v>1340</v>
      </c>
      <c r="J355" s="407"/>
      <c r="K355" s="407"/>
      <c r="L355" s="407">
        <v>110001</v>
      </c>
      <c r="M355" s="409">
        <v>0</v>
      </c>
      <c r="N355" s="409">
        <v>0</v>
      </c>
      <c r="O355" s="409">
        <v>1205.1300000000001</v>
      </c>
      <c r="P355" s="414">
        <v>18676309.059999999</v>
      </c>
    </row>
    <row r="356" spans="1:16" ht="20.100000000000001" customHeight="1">
      <c r="A356" s="412">
        <v>60</v>
      </c>
      <c r="B356" s="406" t="s">
        <v>1274</v>
      </c>
      <c r="C356" s="407"/>
      <c r="D356" s="407"/>
      <c r="E356" s="410" t="s">
        <v>1339</v>
      </c>
      <c r="F356" s="407"/>
      <c r="G356" s="407"/>
      <c r="H356" s="411" t="s">
        <v>1340</v>
      </c>
      <c r="I356" s="410" t="s">
        <v>1340</v>
      </c>
      <c r="J356" s="407"/>
      <c r="K356" s="407"/>
      <c r="L356" s="407">
        <v>110001</v>
      </c>
      <c r="M356" s="409">
        <v>0</v>
      </c>
      <c r="N356" s="409">
        <v>0</v>
      </c>
      <c r="O356" s="409">
        <v>2593.0500000000002</v>
      </c>
      <c r="P356" s="414">
        <v>18678902.109999999</v>
      </c>
    </row>
    <row r="357" spans="1:16" ht="20.100000000000001" customHeight="1">
      <c r="A357" s="412">
        <v>61</v>
      </c>
      <c r="B357" s="406" t="s">
        <v>1205</v>
      </c>
      <c r="C357" s="407"/>
      <c r="D357" s="407"/>
      <c r="E357" s="410" t="s">
        <v>1341</v>
      </c>
      <c r="F357" s="407"/>
      <c r="G357" s="407"/>
      <c r="H357" s="411" t="s">
        <v>1342</v>
      </c>
      <c r="I357" s="410" t="s">
        <v>1342</v>
      </c>
      <c r="J357" s="407"/>
      <c r="K357" s="407"/>
      <c r="L357" s="407">
        <v>260347</v>
      </c>
      <c r="M357" s="409">
        <v>0</v>
      </c>
      <c r="N357" s="409">
        <v>2254006.7799999998</v>
      </c>
      <c r="O357" s="409">
        <v>0</v>
      </c>
      <c r="P357" s="409">
        <v>16424895.33</v>
      </c>
    </row>
    <row r="358" spans="1:16" ht="20.100000000000001" customHeight="1">
      <c r="A358" s="412">
        <v>62</v>
      </c>
      <c r="B358" s="406" t="s">
        <v>1233</v>
      </c>
      <c r="C358" s="407"/>
      <c r="D358" s="407"/>
      <c r="E358" s="410" t="s">
        <v>1299</v>
      </c>
      <c r="F358" s="407"/>
      <c r="G358" s="407"/>
      <c r="H358" s="411" t="s">
        <v>1300</v>
      </c>
      <c r="I358" s="410" t="s">
        <v>1300</v>
      </c>
      <c r="J358" s="407"/>
      <c r="K358" s="407"/>
      <c r="L358" s="407">
        <v>110001</v>
      </c>
      <c r="M358" s="409">
        <v>0</v>
      </c>
      <c r="N358" s="409">
        <v>0</v>
      </c>
      <c r="O358" s="409">
        <v>55003.28</v>
      </c>
      <c r="P358" s="409">
        <v>16479898.609999999</v>
      </c>
    </row>
    <row r="359" spans="1:16" ht="20.100000000000001" customHeight="1">
      <c r="A359" s="412"/>
      <c r="B359" s="419"/>
      <c r="C359" s="407"/>
      <c r="D359" s="407"/>
      <c r="E359" s="407"/>
      <c r="F359" s="407"/>
      <c r="G359" s="407"/>
      <c r="H359" s="408"/>
      <c r="I359" s="407"/>
      <c r="J359" s="410" t="s">
        <v>1195</v>
      </c>
      <c r="K359" s="407"/>
      <c r="L359" s="407"/>
      <c r="M359" s="409">
        <v>10278260.16</v>
      </c>
      <c r="N359" s="409">
        <v>2400544.79</v>
      </c>
      <c r="O359" s="409">
        <v>8602183.2400000002</v>
      </c>
      <c r="P359" s="420">
        <v>16479898.609999999</v>
      </c>
    </row>
    <row r="360" spans="1:16" ht="20.100000000000001" customHeight="1">
      <c r="A360" s="412"/>
      <c r="B360" s="419"/>
      <c r="C360" s="407"/>
      <c r="D360" s="407"/>
      <c r="E360" s="407"/>
      <c r="F360" s="407"/>
      <c r="G360" s="407"/>
      <c r="H360" s="408"/>
      <c r="I360" s="407"/>
      <c r="J360" s="407"/>
      <c r="K360" s="407"/>
      <c r="L360" s="407"/>
      <c r="M360" s="409" t="s">
        <v>116</v>
      </c>
      <c r="N360" s="409"/>
      <c r="O360" s="409">
        <v>16479898.609999999</v>
      </c>
      <c r="P360" s="420"/>
    </row>
    <row r="361" spans="1:16" ht="20.100000000000001" customHeight="1">
      <c r="A361" s="405" t="s">
        <v>1117</v>
      </c>
      <c r="B361" s="406" t="s">
        <v>1118</v>
      </c>
      <c r="C361" s="407"/>
      <c r="D361" s="407"/>
      <c r="E361" s="407"/>
      <c r="F361" s="407"/>
      <c r="G361" s="407"/>
      <c r="H361" s="408"/>
      <c r="I361" s="407"/>
      <c r="J361" s="407"/>
      <c r="K361" s="407"/>
      <c r="L361" s="407"/>
      <c r="M361" s="409"/>
      <c r="N361" s="409"/>
      <c r="O361" s="409"/>
      <c r="P361" s="420"/>
    </row>
    <row r="362" spans="1:16" ht="20.100000000000001" customHeight="1">
      <c r="A362" s="405" t="s">
        <v>833</v>
      </c>
      <c r="B362" s="406" t="s">
        <v>834</v>
      </c>
      <c r="C362" s="410" t="s">
        <v>1119</v>
      </c>
      <c r="D362" s="407">
        <v>0</v>
      </c>
      <c r="E362" s="407"/>
      <c r="F362" s="407"/>
      <c r="G362" s="407"/>
      <c r="H362" s="408"/>
      <c r="I362" s="407"/>
      <c r="J362" s="407"/>
      <c r="K362" s="407"/>
      <c r="L362" s="407"/>
      <c r="M362" s="409"/>
      <c r="N362" s="409"/>
      <c r="O362" s="409"/>
      <c r="P362" s="420"/>
    </row>
    <row r="363" spans="1:16" ht="20.100000000000001" customHeight="1">
      <c r="A363" s="405" t="s">
        <v>1120</v>
      </c>
      <c r="B363" s="406" t="s">
        <v>1121</v>
      </c>
      <c r="C363" s="407"/>
      <c r="D363" s="407"/>
      <c r="E363" s="407"/>
      <c r="F363" s="407"/>
      <c r="G363" s="407"/>
      <c r="H363" s="408"/>
      <c r="I363" s="407"/>
      <c r="J363" s="407"/>
      <c r="K363" s="407"/>
      <c r="L363" s="407"/>
      <c r="M363" s="409"/>
      <c r="N363" s="409"/>
      <c r="O363" s="409"/>
      <c r="P363" s="420"/>
    </row>
    <row r="364" spans="1:16" ht="20.100000000000001" customHeight="1">
      <c r="A364" s="405" t="s">
        <v>1122</v>
      </c>
      <c r="B364" s="406" t="s">
        <v>1123</v>
      </c>
      <c r="C364" s="410" t="s">
        <v>1124</v>
      </c>
      <c r="D364" s="410" t="s">
        <v>1125</v>
      </c>
      <c r="E364" s="410" t="s">
        <v>1126</v>
      </c>
      <c r="F364" s="410" t="s">
        <v>1127</v>
      </c>
      <c r="G364" s="410" t="s">
        <v>1128</v>
      </c>
      <c r="H364" s="411" t="s">
        <v>1129</v>
      </c>
      <c r="I364" s="410" t="s">
        <v>1130</v>
      </c>
      <c r="J364" s="410" t="s">
        <v>1131</v>
      </c>
      <c r="K364" s="410" t="s">
        <v>1132</v>
      </c>
      <c r="L364" s="410" t="s">
        <v>1133</v>
      </c>
      <c r="M364" s="409" t="s">
        <v>1134</v>
      </c>
      <c r="N364" s="409" t="s">
        <v>1135</v>
      </c>
      <c r="O364" s="409" t="s">
        <v>1136</v>
      </c>
      <c r="P364" s="420" t="s">
        <v>1137</v>
      </c>
    </row>
    <row r="365" spans="1:16" ht="20.100000000000001" customHeight="1">
      <c r="A365" s="412">
        <v>1</v>
      </c>
      <c r="B365" s="406" t="s">
        <v>1138</v>
      </c>
      <c r="C365" s="407"/>
      <c r="D365" s="407"/>
      <c r="E365" s="410" t="s">
        <v>876</v>
      </c>
      <c r="F365" s="407"/>
      <c r="G365" s="410" t="s">
        <v>876</v>
      </c>
      <c r="H365" s="411" t="s">
        <v>1343</v>
      </c>
      <c r="I365" s="410" t="s">
        <v>1343</v>
      </c>
      <c r="J365" s="407"/>
      <c r="K365" s="407"/>
      <c r="L365" s="407"/>
      <c r="M365" s="409">
        <v>0</v>
      </c>
      <c r="N365" s="409">
        <v>0</v>
      </c>
      <c r="O365" s="409">
        <v>0</v>
      </c>
      <c r="P365" s="409">
        <v>0</v>
      </c>
    </row>
    <row r="366" spans="1:16" ht="20.100000000000001" customHeight="1">
      <c r="A366" s="412">
        <v>2</v>
      </c>
      <c r="B366" s="406" t="s">
        <v>1214</v>
      </c>
      <c r="C366" s="407"/>
      <c r="D366" s="407"/>
      <c r="E366" s="410" t="s">
        <v>1344</v>
      </c>
      <c r="F366" s="407"/>
      <c r="G366" s="407"/>
      <c r="H366" s="411" t="s">
        <v>1345</v>
      </c>
      <c r="I366" s="410" t="s">
        <v>1148</v>
      </c>
      <c r="J366" s="410" t="s">
        <v>1346</v>
      </c>
      <c r="K366" s="410" t="s">
        <v>1347</v>
      </c>
      <c r="L366" s="407">
        <v>110001</v>
      </c>
      <c r="M366" s="409">
        <v>0</v>
      </c>
      <c r="N366" s="409">
        <v>0</v>
      </c>
      <c r="O366" s="409">
        <v>51200</v>
      </c>
      <c r="P366" s="415">
        <v>51200</v>
      </c>
    </row>
    <row r="367" spans="1:16" ht="20.100000000000001" customHeight="1">
      <c r="A367" s="412">
        <v>3</v>
      </c>
      <c r="B367" s="406" t="s">
        <v>1214</v>
      </c>
      <c r="C367" s="407"/>
      <c r="D367" s="407"/>
      <c r="E367" s="410" t="s">
        <v>1344</v>
      </c>
      <c r="F367" s="407"/>
      <c r="G367" s="407"/>
      <c r="H367" s="411" t="s">
        <v>1345</v>
      </c>
      <c r="I367" s="410" t="s">
        <v>1148</v>
      </c>
      <c r="J367" s="410" t="s">
        <v>1346</v>
      </c>
      <c r="K367" s="410" t="s">
        <v>1347</v>
      </c>
      <c r="L367" s="407">
        <v>110001</v>
      </c>
      <c r="M367" s="409">
        <v>0</v>
      </c>
      <c r="N367" s="409">
        <v>0</v>
      </c>
      <c r="O367" s="409">
        <v>15900.44</v>
      </c>
      <c r="P367" s="415">
        <v>67100.44</v>
      </c>
    </row>
    <row r="368" spans="1:16" ht="20.100000000000001" customHeight="1">
      <c r="A368" s="412">
        <v>4</v>
      </c>
      <c r="B368" s="406" t="s">
        <v>1214</v>
      </c>
      <c r="C368" s="407"/>
      <c r="D368" s="407"/>
      <c r="E368" s="410" t="s">
        <v>1344</v>
      </c>
      <c r="F368" s="407"/>
      <c r="G368" s="407"/>
      <c r="H368" s="411" t="s">
        <v>1345</v>
      </c>
      <c r="I368" s="410" t="s">
        <v>1148</v>
      </c>
      <c r="J368" s="410" t="s">
        <v>1346</v>
      </c>
      <c r="K368" s="410" t="s">
        <v>1347</v>
      </c>
      <c r="L368" s="407">
        <v>110001</v>
      </c>
      <c r="M368" s="409">
        <v>0</v>
      </c>
      <c r="N368" s="409">
        <v>0</v>
      </c>
      <c r="O368" s="409">
        <v>539.41999999999996</v>
      </c>
      <c r="P368" s="415">
        <v>67639.86</v>
      </c>
    </row>
    <row r="369" spans="1:16" ht="20.100000000000001" customHeight="1">
      <c r="A369" s="412">
        <v>5</v>
      </c>
      <c r="B369" s="406" t="s">
        <v>1214</v>
      </c>
      <c r="C369" s="407"/>
      <c r="D369" s="407"/>
      <c r="E369" s="410" t="s">
        <v>1344</v>
      </c>
      <c r="F369" s="407"/>
      <c r="G369" s="407"/>
      <c r="H369" s="411" t="s">
        <v>1345</v>
      </c>
      <c r="I369" s="410" t="s">
        <v>1148</v>
      </c>
      <c r="J369" s="410" t="s">
        <v>1346</v>
      </c>
      <c r="K369" s="410" t="s">
        <v>1347</v>
      </c>
      <c r="L369" s="407">
        <v>110001</v>
      </c>
      <c r="M369" s="409">
        <v>0</v>
      </c>
      <c r="N369" s="409">
        <v>0</v>
      </c>
      <c r="O369" s="409">
        <v>6000</v>
      </c>
      <c r="P369" s="415">
        <v>73639.86</v>
      </c>
    </row>
    <row r="370" spans="1:16" ht="20.100000000000001" customHeight="1">
      <c r="A370" s="412">
        <v>6</v>
      </c>
      <c r="B370" s="406" t="s">
        <v>1214</v>
      </c>
      <c r="C370" s="407"/>
      <c r="D370" s="407"/>
      <c r="E370" s="410" t="s">
        <v>1348</v>
      </c>
      <c r="F370" s="407"/>
      <c r="G370" s="407"/>
      <c r="H370" s="411" t="s">
        <v>1349</v>
      </c>
      <c r="I370" s="410" t="s">
        <v>1148</v>
      </c>
      <c r="J370" s="410" t="s">
        <v>1350</v>
      </c>
      <c r="K370" s="410" t="s">
        <v>1351</v>
      </c>
      <c r="L370" s="407">
        <v>110001</v>
      </c>
      <c r="M370" s="409">
        <v>0</v>
      </c>
      <c r="N370" s="409">
        <v>0</v>
      </c>
      <c r="O370" s="409">
        <v>32623.79</v>
      </c>
      <c r="P370" s="415">
        <v>106263.65</v>
      </c>
    </row>
    <row r="371" spans="1:16" ht="20.100000000000001" customHeight="1">
      <c r="A371" s="412">
        <v>7</v>
      </c>
      <c r="B371" s="406" t="s">
        <v>1214</v>
      </c>
      <c r="C371" s="407"/>
      <c r="D371" s="407"/>
      <c r="E371" s="410" t="s">
        <v>1348</v>
      </c>
      <c r="F371" s="407"/>
      <c r="G371" s="407"/>
      <c r="H371" s="411" t="s">
        <v>1349</v>
      </c>
      <c r="I371" s="410" t="s">
        <v>1148</v>
      </c>
      <c r="J371" s="410" t="s">
        <v>1350</v>
      </c>
      <c r="K371" s="410" t="s">
        <v>1351</v>
      </c>
      <c r="L371" s="407">
        <v>110001</v>
      </c>
      <c r="M371" s="409">
        <v>0</v>
      </c>
      <c r="N371" s="409">
        <v>0</v>
      </c>
      <c r="O371" s="409">
        <v>7971.51</v>
      </c>
      <c r="P371" s="415">
        <v>114235.16</v>
      </c>
    </row>
    <row r="372" spans="1:16" ht="20.100000000000001" customHeight="1">
      <c r="A372" s="412">
        <v>8</v>
      </c>
      <c r="B372" s="406" t="s">
        <v>1214</v>
      </c>
      <c r="C372" s="407"/>
      <c r="D372" s="407"/>
      <c r="E372" s="410" t="s">
        <v>1352</v>
      </c>
      <c r="F372" s="407"/>
      <c r="G372" s="407"/>
      <c r="H372" s="411" t="s">
        <v>1353</v>
      </c>
      <c r="I372" s="410" t="s">
        <v>1148</v>
      </c>
      <c r="J372" s="410" t="s">
        <v>1354</v>
      </c>
      <c r="K372" s="410" t="s">
        <v>1355</v>
      </c>
      <c r="L372" s="407">
        <v>110001</v>
      </c>
      <c r="M372" s="409">
        <v>0</v>
      </c>
      <c r="N372" s="409">
        <v>0</v>
      </c>
      <c r="O372" s="409">
        <v>45066.67</v>
      </c>
      <c r="P372" s="415">
        <v>159301.82999999999</v>
      </c>
    </row>
    <row r="373" spans="1:16" ht="20.100000000000001" customHeight="1">
      <c r="A373" s="412">
        <v>9</v>
      </c>
      <c r="B373" s="406" t="s">
        <v>1214</v>
      </c>
      <c r="C373" s="407"/>
      <c r="D373" s="407"/>
      <c r="E373" s="410" t="s">
        <v>1352</v>
      </c>
      <c r="F373" s="407"/>
      <c r="G373" s="407"/>
      <c r="H373" s="411" t="s">
        <v>1353</v>
      </c>
      <c r="I373" s="410" t="s">
        <v>1148</v>
      </c>
      <c r="J373" s="410" t="s">
        <v>1354</v>
      </c>
      <c r="K373" s="410" t="s">
        <v>1355</v>
      </c>
      <c r="L373" s="407">
        <v>110001</v>
      </c>
      <c r="M373" s="409">
        <v>0</v>
      </c>
      <c r="N373" s="409">
        <v>0</v>
      </c>
      <c r="O373" s="409">
        <v>13556.15</v>
      </c>
      <c r="P373" s="415">
        <v>172857.98</v>
      </c>
    </row>
    <row r="374" spans="1:16" ht="20.100000000000001" customHeight="1">
      <c r="A374" s="412">
        <v>10</v>
      </c>
      <c r="B374" s="406" t="s">
        <v>1214</v>
      </c>
      <c r="C374" s="407"/>
      <c r="D374" s="407"/>
      <c r="E374" s="410" t="s">
        <v>1356</v>
      </c>
      <c r="F374" s="407"/>
      <c r="G374" s="407"/>
      <c r="H374" s="411" t="s">
        <v>1357</v>
      </c>
      <c r="I374" s="410" t="s">
        <v>1148</v>
      </c>
      <c r="J374" s="410" t="s">
        <v>1358</v>
      </c>
      <c r="K374" s="410" t="s">
        <v>1359</v>
      </c>
      <c r="L374" s="407">
        <v>110001</v>
      </c>
      <c r="M374" s="409">
        <v>0</v>
      </c>
      <c r="N374" s="417">
        <v>0</v>
      </c>
      <c r="O374" s="417">
        <v>2824.34</v>
      </c>
      <c r="P374" s="417">
        <v>175682.32</v>
      </c>
    </row>
    <row r="375" spans="1:16" ht="20.100000000000001" customHeight="1">
      <c r="A375" s="412">
        <v>11</v>
      </c>
      <c r="B375" s="406" t="s">
        <v>1214</v>
      </c>
      <c r="C375" s="407"/>
      <c r="D375" s="407"/>
      <c r="E375" s="410" t="s">
        <v>1360</v>
      </c>
      <c r="F375" s="407"/>
      <c r="G375" s="407"/>
      <c r="H375" s="411" t="s">
        <v>1361</v>
      </c>
      <c r="I375" s="410" t="s">
        <v>1148</v>
      </c>
      <c r="J375" s="410" t="s">
        <v>1358</v>
      </c>
      <c r="K375" s="410" t="s">
        <v>1359</v>
      </c>
      <c r="L375" s="407">
        <v>110001</v>
      </c>
      <c r="M375" s="409">
        <v>0</v>
      </c>
      <c r="N375" s="417">
        <v>2824.34</v>
      </c>
      <c r="O375" s="417">
        <v>0</v>
      </c>
      <c r="P375" s="417">
        <v>172857.98</v>
      </c>
    </row>
    <row r="376" spans="1:16" ht="20.100000000000001" customHeight="1">
      <c r="A376" s="412">
        <v>12</v>
      </c>
      <c r="B376" s="406" t="s">
        <v>1362</v>
      </c>
      <c r="C376" s="407"/>
      <c r="D376" s="407"/>
      <c r="E376" s="410" t="s">
        <v>1363</v>
      </c>
      <c r="F376" s="407"/>
      <c r="G376" s="407"/>
      <c r="H376" s="411" t="s">
        <v>1364</v>
      </c>
      <c r="I376" s="410" t="s">
        <v>1148</v>
      </c>
      <c r="J376" s="410" t="s">
        <v>1365</v>
      </c>
      <c r="K376" s="410" t="s">
        <v>1366</v>
      </c>
      <c r="L376" s="407">
        <v>110001</v>
      </c>
      <c r="M376" s="409">
        <v>0</v>
      </c>
      <c r="N376" s="409">
        <v>0</v>
      </c>
      <c r="O376" s="409">
        <v>40861.46</v>
      </c>
      <c r="P376" s="415">
        <v>213719.44</v>
      </c>
    </row>
    <row r="377" spans="1:16" ht="20.100000000000001" customHeight="1">
      <c r="A377" s="412">
        <v>13</v>
      </c>
      <c r="B377" s="406" t="s">
        <v>1362</v>
      </c>
      <c r="C377" s="407"/>
      <c r="D377" s="407"/>
      <c r="E377" s="410" t="s">
        <v>1363</v>
      </c>
      <c r="F377" s="407"/>
      <c r="G377" s="407"/>
      <c r="H377" s="411" t="s">
        <v>1364</v>
      </c>
      <c r="I377" s="410" t="s">
        <v>1148</v>
      </c>
      <c r="J377" s="410" t="s">
        <v>1365</v>
      </c>
      <c r="K377" s="410" t="s">
        <v>1366</v>
      </c>
      <c r="L377" s="407">
        <v>110001</v>
      </c>
      <c r="M377" s="409">
        <v>0</v>
      </c>
      <c r="N377" s="409">
        <v>0</v>
      </c>
      <c r="O377" s="409">
        <v>11120.13</v>
      </c>
      <c r="P377" s="415">
        <v>224839.57</v>
      </c>
    </row>
    <row r="378" spans="1:16" ht="20.100000000000001" customHeight="1">
      <c r="A378" s="412">
        <v>14</v>
      </c>
      <c r="B378" s="406" t="s">
        <v>1362</v>
      </c>
      <c r="C378" s="407"/>
      <c r="D378" s="407"/>
      <c r="E378" s="410" t="s">
        <v>1363</v>
      </c>
      <c r="F378" s="407"/>
      <c r="G378" s="407"/>
      <c r="H378" s="411" t="s">
        <v>1364</v>
      </c>
      <c r="I378" s="410" t="s">
        <v>1148</v>
      </c>
      <c r="J378" s="410" t="s">
        <v>1365</v>
      </c>
      <c r="K378" s="410" t="s">
        <v>1366</v>
      </c>
      <c r="L378" s="407">
        <v>110001</v>
      </c>
      <c r="M378" s="409">
        <v>0</v>
      </c>
      <c r="N378" s="409">
        <v>0</v>
      </c>
      <c r="O378" s="409">
        <v>12000</v>
      </c>
      <c r="P378" s="415">
        <v>236839.57</v>
      </c>
    </row>
    <row r="379" spans="1:16" ht="20.100000000000001" customHeight="1">
      <c r="A379" s="412">
        <v>15</v>
      </c>
      <c r="B379" s="406" t="s">
        <v>1362</v>
      </c>
      <c r="C379" s="407"/>
      <c r="D379" s="407"/>
      <c r="E379" s="410" t="s">
        <v>1367</v>
      </c>
      <c r="F379" s="407"/>
      <c r="G379" s="407"/>
      <c r="H379" s="411" t="s">
        <v>1368</v>
      </c>
      <c r="I379" s="410" t="s">
        <v>1148</v>
      </c>
      <c r="J379" s="410" t="s">
        <v>1369</v>
      </c>
      <c r="K379" s="410" t="s">
        <v>1370</v>
      </c>
      <c r="L379" s="407">
        <v>110001</v>
      </c>
      <c r="M379" s="409">
        <v>0</v>
      </c>
      <c r="N379" s="409">
        <v>0</v>
      </c>
      <c r="O379" s="409">
        <v>48160</v>
      </c>
      <c r="P379" s="415">
        <v>284999.57</v>
      </c>
    </row>
    <row r="380" spans="1:16" ht="20.100000000000001" customHeight="1">
      <c r="A380" s="412">
        <v>16</v>
      </c>
      <c r="B380" s="406" t="s">
        <v>1362</v>
      </c>
      <c r="C380" s="407"/>
      <c r="D380" s="407"/>
      <c r="E380" s="410" t="s">
        <v>1367</v>
      </c>
      <c r="F380" s="407"/>
      <c r="G380" s="407"/>
      <c r="H380" s="411" t="s">
        <v>1368</v>
      </c>
      <c r="I380" s="410" t="s">
        <v>1148</v>
      </c>
      <c r="J380" s="410" t="s">
        <v>1369</v>
      </c>
      <c r="K380" s="410" t="s">
        <v>1370</v>
      </c>
      <c r="L380" s="407">
        <v>110001</v>
      </c>
      <c r="M380" s="409">
        <v>0</v>
      </c>
      <c r="N380" s="409">
        <v>0</v>
      </c>
      <c r="O380" s="409">
        <v>14738.49</v>
      </c>
      <c r="P380" s="415">
        <v>299738.06</v>
      </c>
    </row>
    <row r="381" spans="1:16" ht="20.100000000000001" customHeight="1">
      <c r="A381" s="412">
        <v>17</v>
      </c>
      <c r="B381" s="406" t="s">
        <v>1362</v>
      </c>
      <c r="C381" s="407"/>
      <c r="D381" s="407"/>
      <c r="E381" s="410" t="s">
        <v>1367</v>
      </c>
      <c r="F381" s="407"/>
      <c r="G381" s="407"/>
      <c r="H381" s="411" t="s">
        <v>1368</v>
      </c>
      <c r="I381" s="410" t="s">
        <v>1148</v>
      </c>
      <c r="J381" s="410" t="s">
        <v>1369</v>
      </c>
      <c r="K381" s="410" t="s">
        <v>1370</v>
      </c>
      <c r="L381" s="407">
        <v>110001</v>
      </c>
      <c r="M381" s="409">
        <v>0</v>
      </c>
      <c r="N381" s="409">
        <v>0</v>
      </c>
      <c r="O381" s="409">
        <v>12000</v>
      </c>
      <c r="P381" s="415">
        <v>311738.06</v>
      </c>
    </row>
    <row r="382" spans="1:16" ht="20.100000000000001" customHeight="1">
      <c r="A382" s="412">
        <v>18</v>
      </c>
      <c r="B382" s="406" t="s">
        <v>1141</v>
      </c>
      <c r="C382" s="407"/>
      <c r="D382" s="407"/>
      <c r="E382" s="410" t="s">
        <v>1371</v>
      </c>
      <c r="F382" s="407"/>
      <c r="G382" s="407"/>
      <c r="H382" s="411" t="s">
        <v>1357</v>
      </c>
      <c r="I382" s="410" t="s">
        <v>1148</v>
      </c>
      <c r="J382" s="410" t="s">
        <v>1358</v>
      </c>
      <c r="K382" s="410" t="s">
        <v>1359</v>
      </c>
      <c r="L382" s="407">
        <v>110001</v>
      </c>
      <c r="M382" s="409">
        <v>0</v>
      </c>
      <c r="N382" s="409">
        <v>0</v>
      </c>
      <c r="O382" s="409">
        <v>2824.34</v>
      </c>
      <c r="P382" s="415">
        <v>314562.40000000002</v>
      </c>
    </row>
    <row r="383" spans="1:16" ht="20.100000000000001" customHeight="1">
      <c r="A383" s="412">
        <v>19</v>
      </c>
      <c r="B383" s="406" t="s">
        <v>1141</v>
      </c>
      <c r="C383" s="407"/>
      <c r="D383" s="407"/>
      <c r="E383" s="410" t="s">
        <v>1218</v>
      </c>
      <c r="F383" s="407"/>
      <c r="G383" s="407"/>
      <c r="H383" s="411" t="s">
        <v>1219</v>
      </c>
      <c r="I383" s="410" t="s">
        <v>1219</v>
      </c>
      <c r="J383" s="407"/>
      <c r="K383" s="407"/>
      <c r="L383" s="407">
        <v>110001</v>
      </c>
      <c r="M383" s="409">
        <v>0</v>
      </c>
      <c r="N383" s="409">
        <v>0</v>
      </c>
      <c r="O383" s="409">
        <v>1768102.39</v>
      </c>
      <c r="P383" s="423">
        <v>2082664.79</v>
      </c>
    </row>
    <row r="384" spans="1:16" ht="20.100000000000001" customHeight="1">
      <c r="A384" s="412">
        <v>20</v>
      </c>
      <c r="B384" s="406" t="s">
        <v>1141</v>
      </c>
      <c r="C384" s="407"/>
      <c r="D384" s="407"/>
      <c r="E384" s="410" t="s">
        <v>1142</v>
      </c>
      <c r="F384" s="407"/>
      <c r="G384" s="407"/>
      <c r="H384" s="411" t="s">
        <v>1143</v>
      </c>
      <c r="I384" s="410" t="s">
        <v>1144</v>
      </c>
      <c r="J384" s="407"/>
      <c r="K384" s="407"/>
      <c r="L384" s="407">
        <v>110001</v>
      </c>
      <c r="M384" s="409">
        <v>0</v>
      </c>
      <c r="N384" s="409">
        <v>3645.71</v>
      </c>
      <c r="O384" s="409">
        <v>0</v>
      </c>
      <c r="P384" s="414">
        <v>2079019.08</v>
      </c>
    </row>
    <row r="385" spans="1:16" ht="20.100000000000001" customHeight="1">
      <c r="A385" s="412">
        <v>21</v>
      </c>
      <c r="B385" s="406" t="s">
        <v>1141</v>
      </c>
      <c r="C385" s="407"/>
      <c r="D385" s="407"/>
      <c r="E385" s="410" t="s">
        <v>1142</v>
      </c>
      <c r="F385" s="407"/>
      <c r="G385" s="407"/>
      <c r="H385" s="411" t="s">
        <v>1143</v>
      </c>
      <c r="I385" s="410" t="s">
        <v>1144</v>
      </c>
      <c r="J385" s="407"/>
      <c r="K385" s="407"/>
      <c r="L385" s="407">
        <v>110001</v>
      </c>
      <c r="M385" s="409">
        <v>0</v>
      </c>
      <c r="N385" s="409">
        <v>3645.71</v>
      </c>
      <c r="O385" s="409">
        <v>0</v>
      </c>
      <c r="P385" s="414">
        <v>2075373.37</v>
      </c>
    </row>
    <row r="386" spans="1:16" ht="20.100000000000001" customHeight="1">
      <c r="A386" s="412">
        <v>22</v>
      </c>
      <c r="B386" s="406" t="s">
        <v>1141</v>
      </c>
      <c r="C386" s="407"/>
      <c r="D386" s="407"/>
      <c r="E386" s="410" t="s">
        <v>1142</v>
      </c>
      <c r="F386" s="407"/>
      <c r="G386" s="407"/>
      <c r="H386" s="411" t="s">
        <v>1143</v>
      </c>
      <c r="I386" s="410" t="s">
        <v>1144</v>
      </c>
      <c r="J386" s="407"/>
      <c r="K386" s="407"/>
      <c r="L386" s="407">
        <v>110001</v>
      </c>
      <c r="M386" s="409">
        <v>0</v>
      </c>
      <c r="N386" s="409">
        <v>3645.71</v>
      </c>
      <c r="O386" s="409">
        <v>0</v>
      </c>
      <c r="P386" s="414">
        <v>2071727.66</v>
      </c>
    </row>
    <row r="387" spans="1:16" ht="20.100000000000001" customHeight="1">
      <c r="A387" s="412">
        <v>23</v>
      </c>
      <c r="B387" s="406" t="s">
        <v>1141</v>
      </c>
      <c r="C387" s="407"/>
      <c r="D387" s="407"/>
      <c r="E387" s="410" t="s">
        <v>1142</v>
      </c>
      <c r="F387" s="407"/>
      <c r="G387" s="407"/>
      <c r="H387" s="411" t="s">
        <v>1143</v>
      </c>
      <c r="I387" s="410" t="s">
        <v>1144</v>
      </c>
      <c r="J387" s="407"/>
      <c r="K387" s="407"/>
      <c r="L387" s="407">
        <v>110001</v>
      </c>
      <c r="M387" s="409">
        <v>0</v>
      </c>
      <c r="N387" s="409">
        <v>4733.8</v>
      </c>
      <c r="O387" s="409">
        <v>0</v>
      </c>
      <c r="P387" s="414">
        <v>2066993.86</v>
      </c>
    </row>
    <row r="388" spans="1:16" ht="20.100000000000001" customHeight="1">
      <c r="A388" s="412">
        <v>24</v>
      </c>
      <c r="B388" s="406" t="s">
        <v>1141</v>
      </c>
      <c r="C388" s="407"/>
      <c r="D388" s="407"/>
      <c r="E388" s="410" t="s">
        <v>1142</v>
      </c>
      <c r="F388" s="407"/>
      <c r="G388" s="407"/>
      <c r="H388" s="411" t="s">
        <v>1143</v>
      </c>
      <c r="I388" s="410" t="s">
        <v>1144</v>
      </c>
      <c r="J388" s="407"/>
      <c r="K388" s="407"/>
      <c r="L388" s="407">
        <v>110001</v>
      </c>
      <c r="M388" s="409">
        <v>0</v>
      </c>
      <c r="N388" s="409">
        <v>3645.71</v>
      </c>
      <c r="O388" s="409">
        <v>0</v>
      </c>
      <c r="P388" s="414">
        <v>2063348.15</v>
      </c>
    </row>
    <row r="389" spans="1:16" ht="20.100000000000001" customHeight="1">
      <c r="A389" s="412">
        <v>25</v>
      </c>
      <c r="B389" s="406" t="s">
        <v>1141</v>
      </c>
      <c r="C389" s="407"/>
      <c r="D389" s="407"/>
      <c r="E389" s="410" t="s">
        <v>1142</v>
      </c>
      <c r="F389" s="407"/>
      <c r="G389" s="407"/>
      <c r="H389" s="411" t="s">
        <v>1143</v>
      </c>
      <c r="I389" s="410" t="s">
        <v>1144</v>
      </c>
      <c r="J389" s="407"/>
      <c r="K389" s="407"/>
      <c r="L389" s="407">
        <v>110001</v>
      </c>
      <c r="M389" s="409">
        <v>0</v>
      </c>
      <c r="N389" s="409">
        <v>212.94</v>
      </c>
      <c r="O389" s="409">
        <v>0</v>
      </c>
      <c r="P389" s="414">
        <v>2063135.21</v>
      </c>
    </row>
    <row r="390" spans="1:16" ht="20.100000000000001" customHeight="1">
      <c r="A390" s="412">
        <v>26</v>
      </c>
      <c r="B390" s="406" t="s">
        <v>1141</v>
      </c>
      <c r="C390" s="407"/>
      <c r="D390" s="407"/>
      <c r="E390" s="410" t="s">
        <v>1142</v>
      </c>
      <c r="F390" s="407"/>
      <c r="G390" s="407"/>
      <c r="H390" s="411" t="s">
        <v>1143</v>
      </c>
      <c r="I390" s="410" t="s">
        <v>1144</v>
      </c>
      <c r="J390" s="407"/>
      <c r="K390" s="407"/>
      <c r="L390" s="407">
        <v>110001</v>
      </c>
      <c r="M390" s="409">
        <v>0</v>
      </c>
      <c r="N390" s="409">
        <v>3645.71</v>
      </c>
      <c r="O390" s="409">
        <v>0</v>
      </c>
      <c r="P390" s="414">
        <v>2059489.5</v>
      </c>
    </row>
    <row r="391" spans="1:16" ht="20.100000000000001" customHeight="1">
      <c r="A391" s="412">
        <v>27</v>
      </c>
      <c r="B391" s="406" t="s">
        <v>1141</v>
      </c>
      <c r="C391" s="407"/>
      <c r="D391" s="407"/>
      <c r="E391" s="410" t="s">
        <v>1142</v>
      </c>
      <c r="F391" s="407"/>
      <c r="G391" s="407"/>
      <c r="H391" s="411" t="s">
        <v>1143</v>
      </c>
      <c r="I391" s="410" t="s">
        <v>1144</v>
      </c>
      <c r="J391" s="407"/>
      <c r="K391" s="407"/>
      <c r="L391" s="407">
        <v>110001</v>
      </c>
      <c r="M391" s="409">
        <v>0</v>
      </c>
      <c r="N391" s="409">
        <v>1698.32</v>
      </c>
      <c r="O391" s="409">
        <v>0</v>
      </c>
      <c r="P391" s="414">
        <v>2057791.18</v>
      </c>
    </row>
    <row r="392" spans="1:16" ht="20.100000000000001" customHeight="1">
      <c r="A392" s="412">
        <v>28</v>
      </c>
      <c r="B392" s="406" t="s">
        <v>1141</v>
      </c>
      <c r="C392" s="407"/>
      <c r="D392" s="407"/>
      <c r="E392" s="410" t="s">
        <v>1142</v>
      </c>
      <c r="F392" s="407"/>
      <c r="G392" s="407"/>
      <c r="H392" s="411" t="s">
        <v>1143</v>
      </c>
      <c r="I392" s="410" t="s">
        <v>1144</v>
      </c>
      <c r="J392" s="407"/>
      <c r="K392" s="407"/>
      <c r="L392" s="407">
        <v>110001</v>
      </c>
      <c r="M392" s="409">
        <v>0</v>
      </c>
      <c r="N392" s="409">
        <v>3645.71</v>
      </c>
      <c r="O392" s="409">
        <v>0</v>
      </c>
      <c r="P392" s="414">
        <v>2054145.47</v>
      </c>
    </row>
    <row r="393" spans="1:16" ht="20.100000000000001" customHeight="1">
      <c r="A393" s="412">
        <v>29</v>
      </c>
      <c r="B393" s="406" t="s">
        <v>1141</v>
      </c>
      <c r="C393" s="407"/>
      <c r="D393" s="407"/>
      <c r="E393" s="410" t="s">
        <v>1142</v>
      </c>
      <c r="F393" s="407"/>
      <c r="G393" s="407"/>
      <c r="H393" s="411" t="s">
        <v>1143</v>
      </c>
      <c r="I393" s="410" t="s">
        <v>1144</v>
      </c>
      <c r="J393" s="407"/>
      <c r="K393" s="407"/>
      <c r="L393" s="407">
        <v>110001</v>
      </c>
      <c r="M393" s="409">
        <v>0</v>
      </c>
      <c r="N393" s="409">
        <v>2509.67</v>
      </c>
      <c r="O393" s="409">
        <v>0</v>
      </c>
      <c r="P393" s="414">
        <v>2051635.8</v>
      </c>
    </row>
    <row r="394" spans="1:16" ht="20.100000000000001" customHeight="1">
      <c r="A394" s="412">
        <v>30</v>
      </c>
      <c r="B394" s="406" t="s">
        <v>1141</v>
      </c>
      <c r="C394" s="407"/>
      <c r="D394" s="407"/>
      <c r="E394" s="410" t="s">
        <v>1142</v>
      </c>
      <c r="F394" s="407"/>
      <c r="G394" s="407"/>
      <c r="H394" s="411" t="s">
        <v>1143</v>
      </c>
      <c r="I394" s="410" t="s">
        <v>1144</v>
      </c>
      <c r="J394" s="407"/>
      <c r="K394" s="407"/>
      <c r="L394" s="407">
        <v>110001</v>
      </c>
      <c r="M394" s="409">
        <v>0</v>
      </c>
      <c r="N394" s="409">
        <v>4832.57</v>
      </c>
      <c r="O394" s="409">
        <v>0</v>
      </c>
      <c r="P394" s="414">
        <v>2046803.23</v>
      </c>
    </row>
    <row r="395" spans="1:16" ht="20.100000000000001" customHeight="1">
      <c r="A395" s="412">
        <v>31</v>
      </c>
      <c r="B395" s="406" t="s">
        <v>1141</v>
      </c>
      <c r="C395" s="407"/>
      <c r="D395" s="407"/>
      <c r="E395" s="410" t="s">
        <v>1142</v>
      </c>
      <c r="F395" s="407"/>
      <c r="G395" s="407"/>
      <c r="H395" s="411" t="s">
        <v>1143</v>
      </c>
      <c r="I395" s="410" t="s">
        <v>1144</v>
      </c>
      <c r="J395" s="407"/>
      <c r="K395" s="407"/>
      <c r="L395" s="407">
        <v>110001</v>
      </c>
      <c r="M395" s="409">
        <v>0</v>
      </c>
      <c r="N395" s="409">
        <v>2509.67</v>
      </c>
      <c r="O395" s="409">
        <v>0</v>
      </c>
      <c r="P395" s="414">
        <v>2044293.56</v>
      </c>
    </row>
    <row r="396" spans="1:16" ht="20.100000000000001" customHeight="1">
      <c r="A396" s="412">
        <v>32</v>
      </c>
      <c r="B396" s="406" t="s">
        <v>1141</v>
      </c>
      <c r="C396" s="407"/>
      <c r="D396" s="407"/>
      <c r="E396" s="410" t="s">
        <v>1142</v>
      </c>
      <c r="F396" s="407"/>
      <c r="G396" s="407"/>
      <c r="H396" s="411" t="s">
        <v>1143</v>
      </c>
      <c r="I396" s="410" t="s">
        <v>1144</v>
      </c>
      <c r="J396" s="407"/>
      <c r="K396" s="407"/>
      <c r="L396" s="407">
        <v>110001</v>
      </c>
      <c r="M396" s="409">
        <v>0</v>
      </c>
      <c r="N396" s="409">
        <v>2509.67</v>
      </c>
      <c r="O396" s="409">
        <v>0</v>
      </c>
      <c r="P396" s="414">
        <v>2041783.89</v>
      </c>
    </row>
    <row r="397" spans="1:16" ht="20.100000000000001" customHeight="1">
      <c r="A397" s="412">
        <v>33</v>
      </c>
      <c r="B397" s="406" t="s">
        <v>1141</v>
      </c>
      <c r="C397" s="407"/>
      <c r="D397" s="407"/>
      <c r="E397" s="410" t="s">
        <v>1142</v>
      </c>
      <c r="F397" s="407"/>
      <c r="G397" s="407"/>
      <c r="H397" s="411" t="s">
        <v>1143</v>
      </c>
      <c r="I397" s="410" t="s">
        <v>1144</v>
      </c>
      <c r="J397" s="407"/>
      <c r="K397" s="407"/>
      <c r="L397" s="407">
        <v>110001</v>
      </c>
      <c r="M397" s="409">
        <v>0</v>
      </c>
      <c r="N397" s="409">
        <v>2509.67</v>
      </c>
      <c r="O397" s="409">
        <v>0</v>
      </c>
      <c r="P397" s="414">
        <v>2039274.22</v>
      </c>
    </row>
    <row r="398" spans="1:16" ht="20.100000000000001" customHeight="1">
      <c r="A398" s="412">
        <v>34</v>
      </c>
      <c r="B398" s="406" t="s">
        <v>1141</v>
      </c>
      <c r="C398" s="407"/>
      <c r="D398" s="407"/>
      <c r="E398" s="410" t="s">
        <v>1142</v>
      </c>
      <c r="F398" s="407"/>
      <c r="G398" s="407"/>
      <c r="H398" s="411" t="s">
        <v>1143</v>
      </c>
      <c r="I398" s="410" t="s">
        <v>1144</v>
      </c>
      <c r="J398" s="407"/>
      <c r="K398" s="407"/>
      <c r="L398" s="407">
        <v>110001</v>
      </c>
      <c r="M398" s="409">
        <v>0</v>
      </c>
      <c r="N398" s="409">
        <v>2236.5300000000002</v>
      </c>
      <c r="O398" s="409">
        <v>0</v>
      </c>
      <c r="P398" s="414">
        <v>2037037.69</v>
      </c>
    </row>
    <row r="399" spans="1:16" ht="20.100000000000001" customHeight="1">
      <c r="A399" s="412">
        <v>35</v>
      </c>
      <c r="B399" s="406" t="s">
        <v>1141</v>
      </c>
      <c r="C399" s="407"/>
      <c r="D399" s="407"/>
      <c r="E399" s="410" t="s">
        <v>1142</v>
      </c>
      <c r="F399" s="407"/>
      <c r="G399" s="407"/>
      <c r="H399" s="411" t="s">
        <v>1143</v>
      </c>
      <c r="I399" s="410" t="s">
        <v>1144</v>
      </c>
      <c r="J399" s="407"/>
      <c r="K399" s="407"/>
      <c r="L399" s="407">
        <v>110001</v>
      </c>
      <c r="M399" s="409">
        <v>0</v>
      </c>
      <c r="N399" s="409">
        <v>3645.71</v>
      </c>
      <c r="O399" s="409">
        <v>0</v>
      </c>
      <c r="P399" s="414">
        <v>2033391.98</v>
      </c>
    </row>
    <row r="400" spans="1:16" ht="20.100000000000001" customHeight="1">
      <c r="A400" s="412">
        <v>36</v>
      </c>
      <c r="B400" s="406" t="s">
        <v>1141</v>
      </c>
      <c r="C400" s="407"/>
      <c r="D400" s="407"/>
      <c r="E400" s="410" t="s">
        <v>1142</v>
      </c>
      <c r="F400" s="407"/>
      <c r="G400" s="407"/>
      <c r="H400" s="411" t="s">
        <v>1143</v>
      </c>
      <c r="I400" s="410" t="s">
        <v>1144</v>
      </c>
      <c r="J400" s="407"/>
      <c r="K400" s="407"/>
      <c r="L400" s="407">
        <v>110001</v>
      </c>
      <c r="M400" s="409">
        <v>0</v>
      </c>
      <c r="N400" s="409">
        <v>2509.67</v>
      </c>
      <c r="O400" s="409">
        <v>0</v>
      </c>
      <c r="P400" s="414">
        <v>2030882.31</v>
      </c>
    </row>
    <row r="401" spans="1:16" ht="20.100000000000001" customHeight="1">
      <c r="A401" s="412">
        <v>37</v>
      </c>
      <c r="B401" s="406" t="s">
        <v>1141</v>
      </c>
      <c r="C401" s="407"/>
      <c r="D401" s="407"/>
      <c r="E401" s="410" t="s">
        <v>1142</v>
      </c>
      <c r="F401" s="407"/>
      <c r="G401" s="407"/>
      <c r="H401" s="411" t="s">
        <v>1143</v>
      </c>
      <c r="I401" s="410" t="s">
        <v>1144</v>
      </c>
      <c r="J401" s="407"/>
      <c r="K401" s="407"/>
      <c r="L401" s="407">
        <v>110001</v>
      </c>
      <c r="M401" s="409">
        <v>0</v>
      </c>
      <c r="N401" s="409">
        <v>3685.78</v>
      </c>
      <c r="O401" s="409">
        <v>0</v>
      </c>
      <c r="P401" s="414">
        <v>2027196.53</v>
      </c>
    </row>
    <row r="402" spans="1:16" ht="20.100000000000001" customHeight="1">
      <c r="A402" s="412">
        <v>38</v>
      </c>
      <c r="B402" s="406" t="s">
        <v>1141</v>
      </c>
      <c r="C402" s="407"/>
      <c r="D402" s="407"/>
      <c r="E402" s="410" t="s">
        <v>1142</v>
      </c>
      <c r="F402" s="407"/>
      <c r="G402" s="407"/>
      <c r="H402" s="411" t="s">
        <v>1143</v>
      </c>
      <c r="I402" s="410" t="s">
        <v>1144</v>
      </c>
      <c r="J402" s="407"/>
      <c r="K402" s="407"/>
      <c r="L402" s="407">
        <v>110001</v>
      </c>
      <c r="M402" s="409">
        <v>0</v>
      </c>
      <c r="N402" s="409">
        <v>3645.71</v>
      </c>
      <c r="O402" s="409">
        <v>0</v>
      </c>
      <c r="P402" s="414">
        <v>2023550.82</v>
      </c>
    </row>
    <row r="403" spans="1:16" ht="20.100000000000001" customHeight="1">
      <c r="A403" s="412">
        <v>39</v>
      </c>
      <c r="B403" s="406" t="s">
        <v>1141</v>
      </c>
      <c r="C403" s="407"/>
      <c r="D403" s="407"/>
      <c r="E403" s="410" t="s">
        <v>1142</v>
      </c>
      <c r="F403" s="407"/>
      <c r="G403" s="407"/>
      <c r="H403" s="411" t="s">
        <v>1143</v>
      </c>
      <c r="I403" s="410" t="s">
        <v>1144</v>
      </c>
      <c r="J403" s="407"/>
      <c r="K403" s="407"/>
      <c r="L403" s="407">
        <v>110001</v>
      </c>
      <c r="M403" s="409">
        <v>0</v>
      </c>
      <c r="N403" s="409">
        <v>549.17999999999995</v>
      </c>
      <c r="O403" s="409">
        <v>0</v>
      </c>
      <c r="P403" s="414">
        <v>2023001.64</v>
      </c>
    </row>
    <row r="404" spans="1:16" ht="20.100000000000001" customHeight="1">
      <c r="A404" s="412">
        <v>40</v>
      </c>
      <c r="B404" s="406" t="s">
        <v>1141</v>
      </c>
      <c r="C404" s="407"/>
      <c r="D404" s="407"/>
      <c r="E404" s="410" t="s">
        <v>1142</v>
      </c>
      <c r="F404" s="407"/>
      <c r="G404" s="407"/>
      <c r="H404" s="411" t="s">
        <v>1143</v>
      </c>
      <c r="I404" s="410" t="s">
        <v>1144</v>
      </c>
      <c r="J404" s="407"/>
      <c r="K404" s="407"/>
      <c r="L404" s="407">
        <v>110001</v>
      </c>
      <c r="M404" s="409">
        <v>0</v>
      </c>
      <c r="N404" s="409">
        <v>6302.88</v>
      </c>
      <c r="O404" s="409">
        <v>0</v>
      </c>
      <c r="P404" s="414">
        <v>2016698.76</v>
      </c>
    </row>
    <row r="405" spans="1:16" ht="20.100000000000001" customHeight="1">
      <c r="A405" s="412">
        <v>41</v>
      </c>
      <c r="B405" s="406" t="s">
        <v>1141</v>
      </c>
      <c r="C405" s="407"/>
      <c r="D405" s="407"/>
      <c r="E405" s="410" t="s">
        <v>1142</v>
      </c>
      <c r="F405" s="407"/>
      <c r="G405" s="407"/>
      <c r="H405" s="411" t="s">
        <v>1143</v>
      </c>
      <c r="I405" s="410" t="s">
        <v>1144</v>
      </c>
      <c r="J405" s="407"/>
      <c r="K405" s="407"/>
      <c r="L405" s="407">
        <v>110001</v>
      </c>
      <c r="M405" s="409">
        <v>0</v>
      </c>
      <c r="N405" s="409">
        <v>1925.18</v>
      </c>
      <c r="O405" s="409">
        <v>0</v>
      </c>
      <c r="P405" s="414">
        <v>2014773.58</v>
      </c>
    </row>
    <row r="406" spans="1:16" ht="20.100000000000001" customHeight="1">
      <c r="A406" s="412">
        <v>42</v>
      </c>
      <c r="B406" s="406" t="s">
        <v>1141</v>
      </c>
      <c r="C406" s="407"/>
      <c r="D406" s="407"/>
      <c r="E406" s="410" t="s">
        <v>1142</v>
      </c>
      <c r="F406" s="407"/>
      <c r="G406" s="407"/>
      <c r="H406" s="411" t="s">
        <v>1143</v>
      </c>
      <c r="I406" s="410" t="s">
        <v>1144</v>
      </c>
      <c r="J406" s="407"/>
      <c r="K406" s="407"/>
      <c r="L406" s="407">
        <v>110001</v>
      </c>
      <c r="M406" s="409">
        <v>0</v>
      </c>
      <c r="N406" s="409">
        <v>1933.67</v>
      </c>
      <c r="O406" s="409">
        <v>0</v>
      </c>
      <c r="P406" s="414">
        <v>2012839.91</v>
      </c>
    </row>
    <row r="407" spans="1:16" ht="20.100000000000001" customHeight="1">
      <c r="A407" s="412">
        <v>43</v>
      </c>
      <c r="B407" s="406" t="s">
        <v>1141</v>
      </c>
      <c r="C407" s="407"/>
      <c r="D407" s="407"/>
      <c r="E407" s="410" t="s">
        <v>1142</v>
      </c>
      <c r="F407" s="407"/>
      <c r="G407" s="407"/>
      <c r="H407" s="411" t="s">
        <v>1143</v>
      </c>
      <c r="I407" s="410" t="s">
        <v>1144</v>
      </c>
      <c r="J407" s="407"/>
      <c r="K407" s="407"/>
      <c r="L407" s="407">
        <v>110001</v>
      </c>
      <c r="M407" s="409">
        <v>0</v>
      </c>
      <c r="N407" s="409">
        <v>3645.71</v>
      </c>
      <c r="O407" s="409">
        <v>0</v>
      </c>
      <c r="P407" s="414">
        <v>2009194.2</v>
      </c>
    </row>
    <row r="408" spans="1:16" ht="20.100000000000001" customHeight="1">
      <c r="A408" s="412">
        <v>44</v>
      </c>
      <c r="B408" s="406" t="s">
        <v>1141</v>
      </c>
      <c r="C408" s="407"/>
      <c r="D408" s="407"/>
      <c r="E408" s="410" t="s">
        <v>1142</v>
      </c>
      <c r="F408" s="407"/>
      <c r="G408" s="407"/>
      <c r="H408" s="411" t="s">
        <v>1143</v>
      </c>
      <c r="I408" s="410" t="s">
        <v>1144</v>
      </c>
      <c r="J408" s="407"/>
      <c r="K408" s="407"/>
      <c r="L408" s="407">
        <v>110001</v>
      </c>
      <c r="M408" s="409">
        <v>0</v>
      </c>
      <c r="N408" s="409">
        <v>3645.71</v>
      </c>
      <c r="O408" s="409">
        <v>0</v>
      </c>
      <c r="P408" s="414">
        <v>2005548.49</v>
      </c>
    </row>
    <row r="409" spans="1:16" ht="20.100000000000001" customHeight="1">
      <c r="A409" s="412">
        <v>45</v>
      </c>
      <c r="B409" s="406" t="s">
        <v>1141</v>
      </c>
      <c r="C409" s="407"/>
      <c r="D409" s="407"/>
      <c r="E409" s="410" t="s">
        <v>1142</v>
      </c>
      <c r="F409" s="407"/>
      <c r="G409" s="407"/>
      <c r="H409" s="411" t="s">
        <v>1143</v>
      </c>
      <c r="I409" s="410" t="s">
        <v>1144</v>
      </c>
      <c r="J409" s="407"/>
      <c r="K409" s="407"/>
      <c r="L409" s="407">
        <v>110001</v>
      </c>
      <c r="M409" s="409">
        <v>0</v>
      </c>
      <c r="N409" s="409">
        <v>2509.67</v>
      </c>
      <c r="O409" s="409">
        <v>0</v>
      </c>
      <c r="P409" s="414">
        <v>2003038.82</v>
      </c>
    </row>
    <row r="410" spans="1:16" ht="20.100000000000001" customHeight="1">
      <c r="A410" s="412">
        <v>46</v>
      </c>
      <c r="B410" s="406" t="s">
        <v>1141</v>
      </c>
      <c r="C410" s="407"/>
      <c r="D410" s="407"/>
      <c r="E410" s="410" t="s">
        <v>1142</v>
      </c>
      <c r="F410" s="407"/>
      <c r="G410" s="407"/>
      <c r="H410" s="411" t="s">
        <v>1143</v>
      </c>
      <c r="I410" s="410" t="s">
        <v>1144</v>
      </c>
      <c r="J410" s="407"/>
      <c r="K410" s="407"/>
      <c r="L410" s="407">
        <v>110001</v>
      </c>
      <c r="M410" s="409">
        <v>0</v>
      </c>
      <c r="N410" s="409">
        <v>3645.71</v>
      </c>
      <c r="O410" s="409">
        <v>0</v>
      </c>
      <c r="P410" s="414">
        <v>1999393.11</v>
      </c>
    </row>
    <row r="411" spans="1:16" ht="20.100000000000001" customHeight="1">
      <c r="A411" s="412">
        <v>47</v>
      </c>
      <c r="B411" s="406" t="s">
        <v>1141</v>
      </c>
      <c r="C411" s="407"/>
      <c r="D411" s="407"/>
      <c r="E411" s="410" t="s">
        <v>1142</v>
      </c>
      <c r="F411" s="407"/>
      <c r="G411" s="407"/>
      <c r="H411" s="411" t="s">
        <v>1143</v>
      </c>
      <c r="I411" s="410" t="s">
        <v>1144</v>
      </c>
      <c r="J411" s="407"/>
      <c r="K411" s="407"/>
      <c r="L411" s="407">
        <v>110001</v>
      </c>
      <c r="M411" s="409">
        <v>0</v>
      </c>
      <c r="N411" s="409">
        <v>2509.67</v>
      </c>
      <c r="O411" s="409">
        <v>0</v>
      </c>
      <c r="P411" s="414">
        <v>1996883.44</v>
      </c>
    </row>
    <row r="412" spans="1:16" ht="20.100000000000001" customHeight="1">
      <c r="A412" s="412">
        <v>48</v>
      </c>
      <c r="B412" s="406" t="s">
        <v>1141</v>
      </c>
      <c r="C412" s="407"/>
      <c r="D412" s="407"/>
      <c r="E412" s="410" t="s">
        <v>1142</v>
      </c>
      <c r="F412" s="407"/>
      <c r="G412" s="407"/>
      <c r="H412" s="411" t="s">
        <v>1143</v>
      </c>
      <c r="I412" s="410" t="s">
        <v>1144</v>
      </c>
      <c r="J412" s="407"/>
      <c r="K412" s="407"/>
      <c r="L412" s="407">
        <v>110001</v>
      </c>
      <c r="M412" s="409">
        <v>0</v>
      </c>
      <c r="N412" s="409">
        <v>3645.71</v>
      </c>
      <c r="O412" s="409">
        <v>0</v>
      </c>
      <c r="P412" s="414">
        <v>1993237.73</v>
      </c>
    </row>
    <row r="413" spans="1:16" ht="20.100000000000001" customHeight="1">
      <c r="A413" s="412">
        <v>49</v>
      </c>
      <c r="B413" s="406" t="s">
        <v>1141</v>
      </c>
      <c r="C413" s="407"/>
      <c r="D413" s="407"/>
      <c r="E413" s="410" t="s">
        <v>1142</v>
      </c>
      <c r="F413" s="407"/>
      <c r="G413" s="407"/>
      <c r="H413" s="411" t="s">
        <v>1143</v>
      </c>
      <c r="I413" s="410" t="s">
        <v>1144</v>
      </c>
      <c r="J413" s="407"/>
      <c r="K413" s="407"/>
      <c r="L413" s="407">
        <v>110001</v>
      </c>
      <c r="M413" s="409">
        <v>0</v>
      </c>
      <c r="N413" s="409">
        <v>3645.71</v>
      </c>
      <c r="O413" s="409">
        <v>0</v>
      </c>
      <c r="P413" s="414">
        <v>1989592.02</v>
      </c>
    </row>
    <row r="414" spans="1:16" ht="20.100000000000001" customHeight="1">
      <c r="A414" s="412">
        <v>50</v>
      </c>
      <c r="B414" s="406" t="s">
        <v>1141</v>
      </c>
      <c r="C414" s="407"/>
      <c r="D414" s="407"/>
      <c r="E414" s="410" t="s">
        <v>1142</v>
      </c>
      <c r="F414" s="407"/>
      <c r="G414" s="407"/>
      <c r="H414" s="411" t="s">
        <v>1143</v>
      </c>
      <c r="I414" s="410" t="s">
        <v>1144</v>
      </c>
      <c r="J414" s="407"/>
      <c r="K414" s="407"/>
      <c r="L414" s="407">
        <v>110001</v>
      </c>
      <c r="M414" s="409">
        <v>0</v>
      </c>
      <c r="N414" s="409">
        <v>3685.78</v>
      </c>
      <c r="O414" s="409">
        <v>0</v>
      </c>
      <c r="P414" s="414">
        <v>1985906.24</v>
      </c>
    </row>
    <row r="415" spans="1:16" ht="20.100000000000001" customHeight="1">
      <c r="A415" s="412">
        <v>51</v>
      </c>
      <c r="B415" s="406" t="s">
        <v>1141</v>
      </c>
      <c r="C415" s="407"/>
      <c r="D415" s="407"/>
      <c r="E415" s="410" t="s">
        <v>1142</v>
      </c>
      <c r="F415" s="407"/>
      <c r="G415" s="407"/>
      <c r="H415" s="411" t="s">
        <v>1143</v>
      </c>
      <c r="I415" s="410" t="s">
        <v>1144</v>
      </c>
      <c r="J415" s="407"/>
      <c r="K415" s="407"/>
      <c r="L415" s="407">
        <v>110001</v>
      </c>
      <c r="M415" s="409">
        <v>0</v>
      </c>
      <c r="N415" s="409">
        <v>3645.71</v>
      </c>
      <c r="O415" s="409">
        <v>0</v>
      </c>
      <c r="P415" s="414">
        <v>1982260.53</v>
      </c>
    </row>
    <row r="416" spans="1:16" ht="20.100000000000001" customHeight="1">
      <c r="A416" s="412">
        <v>52</v>
      </c>
      <c r="B416" s="406" t="s">
        <v>1141</v>
      </c>
      <c r="C416" s="407"/>
      <c r="D416" s="407"/>
      <c r="E416" s="410" t="s">
        <v>1142</v>
      </c>
      <c r="F416" s="407"/>
      <c r="G416" s="407"/>
      <c r="H416" s="411" t="s">
        <v>1143</v>
      </c>
      <c r="I416" s="410" t="s">
        <v>1144</v>
      </c>
      <c r="J416" s="407"/>
      <c r="K416" s="407"/>
      <c r="L416" s="407">
        <v>110001</v>
      </c>
      <c r="M416" s="409">
        <v>0</v>
      </c>
      <c r="N416" s="409">
        <v>4832.57</v>
      </c>
      <c r="O416" s="409">
        <v>0</v>
      </c>
      <c r="P416" s="414">
        <v>1977427.96</v>
      </c>
    </row>
    <row r="417" spans="1:16" ht="20.100000000000001" customHeight="1">
      <c r="A417" s="412">
        <v>53</v>
      </c>
      <c r="B417" s="406" t="s">
        <v>1141</v>
      </c>
      <c r="C417" s="407"/>
      <c r="D417" s="407"/>
      <c r="E417" s="410" t="s">
        <v>1142</v>
      </c>
      <c r="F417" s="407"/>
      <c r="G417" s="407"/>
      <c r="H417" s="411" t="s">
        <v>1143</v>
      </c>
      <c r="I417" s="410" t="s">
        <v>1144</v>
      </c>
      <c r="J417" s="407"/>
      <c r="K417" s="407"/>
      <c r="L417" s="407">
        <v>110001</v>
      </c>
      <c r="M417" s="409">
        <v>0</v>
      </c>
      <c r="N417" s="409">
        <v>4752.8999999999996</v>
      </c>
      <c r="O417" s="409">
        <v>0</v>
      </c>
      <c r="P417" s="414">
        <v>1972675.06</v>
      </c>
    </row>
    <row r="418" spans="1:16" ht="20.100000000000001" customHeight="1">
      <c r="A418" s="412">
        <v>54</v>
      </c>
      <c r="B418" s="406" t="s">
        <v>1141</v>
      </c>
      <c r="C418" s="407"/>
      <c r="D418" s="407"/>
      <c r="E418" s="410" t="s">
        <v>1142</v>
      </c>
      <c r="F418" s="407"/>
      <c r="G418" s="407"/>
      <c r="H418" s="411" t="s">
        <v>1143</v>
      </c>
      <c r="I418" s="410" t="s">
        <v>1144</v>
      </c>
      <c r="J418" s="407"/>
      <c r="K418" s="407"/>
      <c r="L418" s="407">
        <v>110001</v>
      </c>
      <c r="M418" s="409">
        <v>0</v>
      </c>
      <c r="N418" s="409">
        <v>2380.44</v>
      </c>
      <c r="O418" s="409">
        <v>0</v>
      </c>
      <c r="P418" s="414">
        <v>1970294.62</v>
      </c>
    </row>
    <row r="419" spans="1:16" ht="20.100000000000001" customHeight="1">
      <c r="A419" s="412">
        <v>55</v>
      </c>
      <c r="B419" s="406" t="s">
        <v>1141</v>
      </c>
      <c r="C419" s="407"/>
      <c r="D419" s="407"/>
      <c r="E419" s="410" t="s">
        <v>1142</v>
      </c>
      <c r="F419" s="407"/>
      <c r="G419" s="407"/>
      <c r="H419" s="411" t="s">
        <v>1143</v>
      </c>
      <c r="I419" s="410" t="s">
        <v>1144</v>
      </c>
      <c r="J419" s="407"/>
      <c r="K419" s="407"/>
      <c r="L419" s="407">
        <v>110001</v>
      </c>
      <c r="M419" s="409">
        <v>0</v>
      </c>
      <c r="N419" s="409">
        <v>3645.71</v>
      </c>
      <c r="O419" s="409">
        <v>0</v>
      </c>
      <c r="P419" s="414">
        <v>1966648.91</v>
      </c>
    </row>
    <row r="420" spans="1:16" ht="20.100000000000001" customHeight="1">
      <c r="A420" s="412">
        <v>56</v>
      </c>
      <c r="B420" s="406" t="s">
        <v>1141</v>
      </c>
      <c r="C420" s="407"/>
      <c r="D420" s="407"/>
      <c r="E420" s="410" t="s">
        <v>1142</v>
      </c>
      <c r="F420" s="407"/>
      <c r="G420" s="407"/>
      <c r="H420" s="411" t="s">
        <v>1143</v>
      </c>
      <c r="I420" s="410" t="s">
        <v>1144</v>
      </c>
      <c r="J420" s="407"/>
      <c r="K420" s="407"/>
      <c r="L420" s="407">
        <v>110001</v>
      </c>
      <c r="M420" s="409">
        <v>0</v>
      </c>
      <c r="N420" s="409">
        <v>7115.81</v>
      </c>
      <c r="O420" s="409">
        <v>0</v>
      </c>
      <c r="P420" s="414">
        <v>1959533.1</v>
      </c>
    </row>
    <row r="421" spans="1:16" ht="20.100000000000001" customHeight="1">
      <c r="A421" s="412">
        <v>57</v>
      </c>
      <c r="B421" s="406" t="s">
        <v>1141</v>
      </c>
      <c r="C421" s="407"/>
      <c r="D421" s="407"/>
      <c r="E421" s="410" t="s">
        <v>1142</v>
      </c>
      <c r="F421" s="407"/>
      <c r="G421" s="407"/>
      <c r="H421" s="411" t="s">
        <v>1143</v>
      </c>
      <c r="I421" s="410" t="s">
        <v>1144</v>
      </c>
      <c r="J421" s="407"/>
      <c r="K421" s="407"/>
      <c r="L421" s="407">
        <v>110001</v>
      </c>
      <c r="M421" s="409">
        <v>0</v>
      </c>
      <c r="N421" s="409">
        <v>1539.16</v>
      </c>
      <c r="O421" s="409">
        <v>0</v>
      </c>
      <c r="P421" s="414">
        <v>1957993.94</v>
      </c>
    </row>
    <row r="422" spans="1:16" ht="20.100000000000001" customHeight="1">
      <c r="A422" s="412">
        <v>58</v>
      </c>
      <c r="B422" s="406" t="s">
        <v>1141</v>
      </c>
      <c r="C422" s="407"/>
      <c r="D422" s="407"/>
      <c r="E422" s="410" t="s">
        <v>1142</v>
      </c>
      <c r="F422" s="407"/>
      <c r="G422" s="407"/>
      <c r="H422" s="411" t="s">
        <v>1143</v>
      </c>
      <c r="I422" s="410" t="s">
        <v>1144</v>
      </c>
      <c r="J422" s="407"/>
      <c r="K422" s="407"/>
      <c r="L422" s="407">
        <v>110001</v>
      </c>
      <c r="M422" s="409">
        <v>0</v>
      </c>
      <c r="N422" s="409">
        <v>10255.18</v>
      </c>
      <c r="O422" s="409">
        <v>0</v>
      </c>
      <c r="P422" s="414">
        <v>1947738.76</v>
      </c>
    </row>
    <row r="423" spans="1:16" ht="20.100000000000001" customHeight="1">
      <c r="A423" s="412">
        <v>59</v>
      </c>
      <c r="B423" s="406" t="s">
        <v>1141</v>
      </c>
      <c r="C423" s="407"/>
      <c r="D423" s="407"/>
      <c r="E423" s="410" t="s">
        <v>1142</v>
      </c>
      <c r="F423" s="407"/>
      <c r="G423" s="407"/>
      <c r="H423" s="411" t="s">
        <v>1143</v>
      </c>
      <c r="I423" s="410" t="s">
        <v>1144</v>
      </c>
      <c r="J423" s="407"/>
      <c r="K423" s="407"/>
      <c r="L423" s="407">
        <v>110001</v>
      </c>
      <c r="M423" s="409">
        <v>0</v>
      </c>
      <c r="N423" s="409">
        <v>7926.64</v>
      </c>
      <c r="O423" s="409">
        <v>0</v>
      </c>
      <c r="P423" s="414">
        <v>1939812.12</v>
      </c>
    </row>
    <row r="424" spans="1:16" ht="20.100000000000001" customHeight="1">
      <c r="A424" s="412">
        <v>60</v>
      </c>
      <c r="B424" s="406" t="s">
        <v>1141</v>
      </c>
      <c r="C424" s="407"/>
      <c r="D424" s="407"/>
      <c r="E424" s="410" t="s">
        <v>1142</v>
      </c>
      <c r="F424" s="407"/>
      <c r="G424" s="407"/>
      <c r="H424" s="411" t="s">
        <v>1143</v>
      </c>
      <c r="I424" s="410" t="s">
        <v>1144</v>
      </c>
      <c r="J424" s="407"/>
      <c r="K424" s="407"/>
      <c r="L424" s="407">
        <v>110001</v>
      </c>
      <c r="M424" s="409">
        <v>0</v>
      </c>
      <c r="N424" s="409">
        <v>652.05999999999995</v>
      </c>
      <c r="O424" s="409">
        <v>0</v>
      </c>
      <c r="P424" s="414">
        <v>1939160.06</v>
      </c>
    </row>
    <row r="425" spans="1:16" ht="20.100000000000001" customHeight="1">
      <c r="A425" s="412">
        <v>61</v>
      </c>
      <c r="B425" s="406" t="s">
        <v>1141</v>
      </c>
      <c r="C425" s="407"/>
      <c r="D425" s="407"/>
      <c r="E425" s="410" t="s">
        <v>1142</v>
      </c>
      <c r="F425" s="407"/>
      <c r="G425" s="407"/>
      <c r="H425" s="411" t="s">
        <v>1143</v>
      </c>
      <c r="I425" s="410" t="s">
        <v>1144</v>
      </c>
      <c r="J425" s="407"/>
      <c r="K425" s="407"/>
      <c r="L425" s="407">
        <v>110001</v>
      </c>
      <c r="M425" s="409">
        <v>0</v>
      </c>
      <c r="N425" s="409">
        <v>5686.64</v>
      </c>
      <c r="O425" s="409">
        <v>0</v>
      </c>
      <c r="P425" s="414">
        <v>1933473.42</v>
      </c>
    </row>
    <row r="426" spans="1:16" ht="20.100000000000001" customHeight="1">
      <c r="A426" s="412">
        <v>62</v>
      </c>
      <c r="B426" s="406" t="s">
        <v>1141</v>
      </c>
      <c r="C426" s="407"/>
      <c r="D426" s="407"/>
      <c r="E426" s="410" t="s">
        <v>1142</v>
      </c>
      <c r="F426" s="407"/>
      <c r="G426" s="407"/>
      <c r="H426" s="411" t="s">
        <v>1143</v>
      </c>
      <c r="I426" s="410" t="s">
        <v>1144</v>
      </c>
      <c r="J426" s="407"/>
      <c r="K426" s="407"/>
      <c r="L426" s="407">
        <v>110001</v>
      </c>
      <c r="M426" s="409">
        <v>0</v>
      </c>
      <c r="N426" s="409">
        <v>7313.22</v>
      </c>
      <c r="O426" s="409">
        <v>0</v>
      </c>
      <c r="P426" s="414">
        <v>1926160.2</v>
      </c>
    </row>
    <row r="427" spans="1:16" ht="20.100000000000001" customHeight="1">
      <c r="A427" s="412">
        <v>63</v>
      </c>
      <c r="B427" s="406" t="s">
        <v>1141</v>
      </c>
      <c r="C427" s="407"/>
      <c r="D427" s="407"/>
      <c r="E427" s="410" t="s">
        <v>1142</v>
      </c>
      <c r="F427" s="407"/>
      <c r="G427" s="407"/>
      <c r="H427" s="411" t="s">
        <v>1143</v>
      </c>
      <c r="I427" s="410" t="s">
        <v>1144</v>
      </c>
      <c r="J427" s="407"/>
      <c r="K427" s="407"/>
      <c r="L427" s="407">
        <v>110001</v>
      </c>
      <c r="M427" s="409">
        <v>0</v>
      </c>
      <c r="N427" s="409">
        <v>5577.1</v>
      </c>
      <c r="O427" s="409">
        <v>0</v>
      </c>
      <c r="P427" s="414">
        <v>1920583.1</v>
      </c>
    </row>
    <row r="428" spans="1:16" ht="20.100000000000001" customHeight="1">
      <c r="A428" s="412">
        <v>64</v>
      </c>
      <c r="B428" s="406" t="s">
        <v>1141</v>
      </c>
      <c r="C428" s="407"/>
      <c r="D428" s="407"/>
      <c r="E428" s="410" t="s">
        <v>1142</v>
      </c>
      <c r="F428" s="407"/>
      <c r="G428" s="407"/>
      <c r="H428" s="411" t="s">
        <v>1143</v>
      </c>
      <c r="I428" s="410" t="s">
        <v>1144</v>
      </c>
      <c r="J428" s="407"/>
      <c r="K428" s="407"/>
      <c r="L428" s="407">
        <v>110001</v>
      </c>
      <c r="M428" s="409">
        <v>0</v>
      </c>
      <c r="N428" s="409">
        <v>11610.94</v>
      </c>
      <c r="O428" s="409">
        <v>0</v>
      </c>
      <c r="P428" s="414">
        <v>1908972.16</v>
      </c>
    </row>
    <row r="429" spans="1:16" ht="20.100000000000001" customHeight="1">
      <c r="A429" s="412">
        <v>65</v>
      </c>
      <c r="B429" s="406" t="s">
        <v>1141</v>
      </c>
      <c r="C429" s="407"/>
      <c r="D429" s="407"/>
      <c r="E429" s="410" t="s">
        <v>1142</v>
      </c>
      <c r="F429" s="407"/>
      <c r="G429" s="407"/>
      <c r="H429" s="411" t="s">
        <v>1143</v>
      </c>
      <c r="I429" s="410" t="s">
        <v>1144</v>
      </c>
      <c r="J429" s="407"/>
      <c r="K429" s="407"/>
      <c r="L429" s="407">
        <v>110001</v>
      </c>
      <c r="M429" s="409">
        <v>0</v>
      </c>
      <c r="N429" s="409">
        <v>8240.7099999999991</v>
      </c>
      <c r="O429" s="409">
        <v>0</v>
      </c>
      <c r="P429" s="414">
        <v>1900731.45</v>
      </c>
    </row>
    <row r="430" spans="1:16" ht="20.100000000000001" customHeight="1">
      <c r="A430" s="412">
        <v>66</v>
      </c>
      <c r="B430" s="406" t="s">
        <v>1141</v>
      </c>
      <c r="C430" s="407"/>
      <c r="D430" s="407"/>
      <c r="E430" s="410" t="s">
        <v>1142</v>
      </c>
      <c r="F430" s="407"/>
      <c r="G430" s="407"/>
      <c r="H430" s="411" t="s">
        <v>1143</v>
      </c>
      <c r="I430" s="410" t="s">
        <v>1144</v>
      </c>
      <c r="J430" s="407"/>
      <c r="K430" s="407"/>
      <c r="L430" s="407">
        <v>110001</v>
      </c>
      <c r="M430" s="409">
        <v>0</v>
      </c>
      <c r="N430" s="409">
        <v>5299.29</v>
      </c>
      <c r="O430" s="409">
        <v>0</v>
      </c>
      <c r="P430" s="414">
        <v>1895432.16</v>
      </c>
    </row>
    <row r="431" spans="1:16" ht="20.100000000000001" customHeight="1">
      <c r="A431" s="412">
        <v>67</v>
      </c>
      <c r="B431" s="406" t="s">
        <v>1141</v>
      </c>
      <c r="C431" s="407"/>
      <c r="D431" s="407"/>
      <c r="E431" s="410" t="s">
        <v>1142</v>
      </c>
      <c r="F431" s="407"/>
      <c r="G431" s="407"/>
      <c r="H431" s="411" t="s">
        <v>1143</v>
      </c>
      <c r="I431" s="410" t="s">
        <v>1144</v>
      </c>
      <c r="J431" s="407"/>
      <c r="K431" s="407"/>
      <c r="L431" s="407">
        <v>110001</v>
      </c>
      <c r="M431" s="409">
        <v>0</v>
      </c>
      <c r="N431" s="409">
        <v>11547.52</v>
      </c>
      <c r="O431" s="409">
        <v>0</v>
      </c>
      <c r="P431" s="414">
        <v>1883884.64</v>
      </c>
    </row>
    <row r="432" spans="1:16" ht="20.100000000000001" customHeight="1">
      <c r="A432" s="412">
        <v>68</v>
      </c>
      <c r="B432" s="406" t="s">
        <v>1141</v>
      </c>
      <c r="C432" s="407"/>
      <c r="D432" s="407"/>
      <c r="E432" s="410" t="s">
        <v>1142</v>
      </c>
      <c r="F432" s="407"/>
      <c r="G432" s="407"/>
      <c r="H432" s="411" t="s">
        <v>1143</v>
      </c>
      <c r="I432" s="410" t="s">
        <v>1144</v>
      </c>
      <c r="J432" s="407"/>
      <c r="K432" s="407"/>
      <c r="L432" s="407">
        <v>110001</v>
      </c>
      <c r="M432" s="409">
        <v>0</v>
      </c>
      <c r="N432" s="409">
        <v>978.18</v>
      </c>
      <c r="O432" s="409">
        <v>0</v>
      </c>
      <c r="P432" s="414">
        <v>1882906.46</v>
      </c>
    </row>
    <row r="433" spans="1:16" ht="20.100000000000001" customHeight="1">
      <c r="A433" s="412">
        <v>69</v>
      </c>
      <c r="B433" s="406" t="s">
        <v>1141</v>
      </c>
      <c r="C433" s="407"/>
      <c r="D433" s="407"/>
      <c r="E433" s="410" t="s">
        <v>1142</v>
      </c>
      <c r="F433" s="407"/>
      <c r="G433" s="407"/>
      <c r="H433" s="411" t="s">
        <v>1143</v>
      </c>
      <c r="I433" s="410" t="s">
        <v>1144</v>
      </c>
      <c r="J433" s="407"/>
      <c r="K433" s="407"/>
      <c r="L433" s="407">
        <v>110001</v>
      </c>
      <c r="M433" s="409">
        <v>0</v>
      </c>
      <c r="N433" s="409">
        <v>5322.62</v>
      </c>
      <c r="O433" s="409">
        <v>0</v>
      </c>
      <c r="P433" s="414">
        <v>1877583.84</v>
      </c>
    </row>
    <row r="434" spans="1:16" ht="20.100000000000001" customHeight="1">
      <c r="A434" s="412">
        <v>70</v>
      </c>
      <c r="B434" s="406" t="s">
        <v>1141</v>
      </c>
      <c r="C434" s="407"/>
      <c r="D434" s="407"/>
      <c r="E434" s="410" t="s">
        <v>1142</v>
      </c>
      <c r="F434" s="407"/>
      <c r="G434" s="407"/>
      <c r="H434" s="411" t="s">
        <v>1143</v>
      </c>
      <c r="I434" s="410" t="s">
        <v>1144</v>
      </c>
      <c r="J434" s="407"/>
      <c r="K434" s="407"/>
      <c r="L434" s="407">
        <v>110001</v>
      </c>
      <c r="M434" s="409">
        <v>0</v>
      </c>
      <c r="N434" s="409">
        <v>4650.33</v>
      </c>
      <c r="O434" s="409">
        <v>0</v>
      </c>
      <c r="P434" s="414">
        <v>1872933.51</v>
      </c>
    </row>
    <row r="435" spans="1:16" ht="20.100000000000001" customHeight="1">
      <c r="A435" s="412">
        <v>71</v>
      </c>
      <c r="B435" s="406" t="s">
        <v>1141</v>
      </c>
      <c r="C435" s="407"/>
      <c r="D435" s="407"/>
      <c r="E435" s="410" t="s">
        <v>1142</v>
      </c>
      <c r="F435" s="407"/>
      <c r="G435" s="407"/>
      <c r="H435" s="411" t="s">
        <v>1143</v>
      </c>
      <c r="I435" s="410" t="s">
        <v>1144</v>
      </c>
      <c r="J435" s="407"/>
      <c r="K435" s="407"/>
      <c r="L435" s="407">
        <v>110001</v>
      </c>
      <c r="M435" s="409">
        <v>0</v>
      </c>
      <c r="N435" s="409">
        <v>14542.3</v>
      </c>
      <c r="O435" s="409">
        <v>0</v>
      </c>
      <c r="P435" s="414">
        <v>1858391.21</v>
      </c>
    </row>
    <row r="436" spans="1:16" ht="20.100000000000001" customHeight="1">
      <c r="A436" s="412">
        <v>72</v>
      </c>
      <c r="B436" s="406" t="s">
        <v>1141</v>
      </c>
      <c r="C436" s="407"/>
      <c r="D436" s="407"/>
      <c r="E436" s="410" t="s">
        <v>1142</v>
      </c>
      <c r="F436" s="407"/>
      <c r="G436" s="407"/>
      <c r="H436" s="411" t="s">
        <v>1143</v>
      </c>
      <c r="I436" s="410" t="s">
        <v>1144</v>
      </c>
      <c r="J436" s="407"/>
      <c r="K436" s="407"/>
      <c r="L436" s="407">
        <v>110001</v>
      </c>
      <c r="M436" s="409">
        <v>0</v>
      </c>
      <c r="N436" s="409">
        <v>4863.58</v>
      </c>
      <c r="O436" s="409">
        <v>0</v>
      </c>
      <c r="P436" s="414">
        <v>1853527.63</v>
      </c>
    </row>
    <row r="437" spans="1:16" ht="20.100000000000001" customHeight="1">
      <c r="A437" s="412">
        <v>73</v>
      </c>
      <c r="B437" s="406" t="s">
        <v>1141</v>
      </c>
      <c r="C437" s="407"/>
      <c r="D437" s="407"/>
      <c r="E437" s="410" t="s">
        <v>1142</v>
      </c>
      <c r="F437" s="407"/>
      <c r="G437" s="407"/>
      <c r="H437" s="411" t="s">
        <v>1143</v>
      </c>
      <c r="I437" s="410" t="s">
        <v>1144</v>
      </c>
      <c r="J437" s="407"/>
      <c r="K437" s="407"/>
      <c r="L437" s="407">
        <v>110001</v>
      </c>
      <c r="M437" s="409">
        <v>0</v>
      </c>
      <c r="N437" s="409">
        <v>4809.82</v>
      </c>
      <c r="O437" s="409">
        <v>0</v>
      </c>
      <c r="P437" s="414">
        <v>1848717.81</v>
      </c>
    </row>
    <row r="438" spans="1:16" ht="20.100000000000001" customHeight="1">
      <c r="A438" s="412">
        <v>74</v>
      </c>
      <c r="B438" s="406" t="s">
        <v>1141</v>
      </c>
      <c r="C438" s="407"/>
      <c r="D438" s="407"/>
      <c r="E438" s="410" t="s">
        <v>1142</v>
      </c>
      <c r="F438" s="407"/>
      <c r="G438" s="407"/>
      <c r="H438" s="411" t="s">
        <v>1143</v>
      </c>
      <c r="I438" s="410" t="s">
        <v>1144</v>
      </c>
      <c r="J438" s="407"/>
      <c r="K438" s="407"/>
      <c r="L438" s="407">
        <v>110001</v>
      </c>
      <c r="M438" s="409">
        <v>0</v>
      </c>
      <c r="N438" s="409">
        <v>4802.5200000000004</v>
      </c>
      <c r="O438" s="409">
        <v>0</v>
      </c>
      <c r="P438" s="414">
        <v>1843915.29</v>
      </c>
    </row>
    <row r="439" spans="1:16" ht="20.100000000000001" customHeight="1">
      <c r="A439" s="412">
        <v>75</v>
      </c>
      <c r="B439" s="406" t="s">
        <v>1141</v>
      </c>
      <c r="C439" s="407"/>
      <c r="D439" s="407"/>
      <c r="E439" s="410" t="s">
        <v>1142</v>
      </c>
      <c r="F439" s="407"/>
      <c r="G439" s="407"/>
      <c r="H439" s="411" t="s">
        <v>1143</v>
      </c>
      <c r="I439" s="410" t="s">
        <v>1144</v>
      </c>
      <c r="J439" s="407"/>
      <c r="K439" s="407"/>
      <c r="L439" s="407">
        <v>110001</v>
      </c>
      <c r="M439" s="409">
        <v>0</v>
      </c>
      <c r="N439" s="409">
        <v>13541.08</v>
      </c>
      <c r="O439" s="409">
        <v>0</v>
      </c>
      <c r="P439" s="414">
        <v>1830374.21</v>
      </c>
    </row>
    <row r="440" spans="1:16" ht="20.100000000000001" customHeight="1">
      <c r="A440" s="412">
        <v>76</v>
      </c>
      <c r="B440" s="406" t="s">
        <v>1141</v>
      </c>
      <c r="C440" s="407"/>
      <c r="D440" s="407"/>
      <c r="E440" s="410" t="s">
        <v>1142</v>
      </c>
      <c r="F440" s="407"/>
      <c r="G440" s="407"/>
      <c r="H440" s="411" t="s">
        <v>1143</v>
      </c>
      <c r="I440" s="410" t="s">
        <v>1144</v>
      </c>
      <c r="J440" s="407"/>
      <c r="K440" s="407"/>
      <c r="L440" s="407">
        <v>110001</v>
      </c>
      <c r="M440" s="409">
        <v>0</v>
      </c>
      <c r="N440" s="409">
        <v>10980.9</v>
      </c>
      <c r="O440" s="409">
        <v>0</v>
      </c>
      <c r="P440" s="414">
        <v>1819393.31</v>
      </c>
    </row>
    <row r="441" spans="1:16" ht="20.100000000000001" customHeight="1">
      <c r="A441" s="412">
        <v>77</v>
      </c>
      <c r="B441" s="406" t="s">
        <v>1141</v>
      </c>
      <c r="C441" s="407"/>
      <c r="D441" s="407"/>
      <c r="E441" s="410" t="s">
        <v>1142</v>
      </c>
      <c r="F441" s="407"/>
      <c r="G441" s="407"/>
      <c r="H441" s="411" t="s">
        <v>1143</v>
      </c>
      <c r="I441" s="410" t="s">
        <v>1144</v>
      </c>
      <c r="J441" s="407"/>
      <c r="K441" s="407"/>
      <c r="L441" s="407">
        <v>110001</v>
      </c>
      <c r="M441" s="409">
        <v>0</v>
      </c>
      <c r="N441" s="409">
        <v>4399.7</v>
      </c>
      <c r="O441" s="409">
        <v>0</v>
      </c>
      <c r="P441" s="414">
        <v>1814993.61</v>
      </c>
    </row>
    <row r="442" spans="1:16" ht="20.100000000000001" customHeight="1">
      <c r="A442" s="412">
        <v>78</v>
      </c>
      <c r="B442" s="406" t="s">
        <v>1141</v>
      </c>
      <c r="C442" s="407"/>
      <c r="D442" s="407"/>
      <c r="E442" s="410" t="s">
        <v>1142</v>
      </c>
      <c r="F442" s="407"/>
      <c r="G442" s="407"/>
      <c r="H442" s="411" t="s">
        <v>1143</v>
      </c>
      <c r="I442" s="410" t="s">
        <v>1144</v>
      </c>
      <c r="J442" s="407"/>
      <c r="K442" s="407"/>
      <c r="L442" s="407">
        <v>110001</v>
      </c>
      <c r="M442" s="409">
        <v>0</v>
      </c>
      <c r="N442" s="409">
        <v>9002.42</v>
      </c>
      <c r="O442" s="409">
        <v>0</v>
      </c>
      <c r="P442" s="414">
        <v>1805991.19</v>
      </c>
    </row>
    <row r="443" spans="1:16" ht="20.100000000000001" customHeight="1">
      <c r="A443" s="412">
        <v>79</v>
      </c>
      <c r="B443" s="406" t="s">
        <v>1141</v>
      </c>
      <c r="C443" s="407"/>
      <c r="D443" s="407"/>
      <c r="E443" s="410" t="s">
        <v>1142</v>
      </c>
      <c r="F443" s="407"/>
      <c r="G443" s="407"/>
      <c r="H443" s="411" t="s">
        <v>1143</v>
      </c>
      <c r="I443" s="410" t="s">
        <v>1144</v>
      </c>
      <c r="J443" s="407"/>
      <c r="K443" s="407"/>
      <c r="L443" s="407">
        <v>110001</v>
      </c>
      <c r="M443" s="409">
        <v>0</v>
      </c>
      <c r="N443" s="409">
        <v>2585.23</v>
      </c>
      <c r="O443" s="409">
        <v>0</v>
      </c>
      <c r="P443" s="414">
        <v>1803405.96</v>
      </c>
    </row>
    <row r="444" spans="1:16" ht="20.100000000000001" customHeight="1">
      <c r="A444" s="412">
        <v>80</v>
      </c>
      <c r="B444" s="406" t="s">
        <v>1141</v>
      </c>
      <c r="C444" s="407"/>
      <c r="D444" s="407"/>
      <c r="E444" s="410" t="s">
        <v>1142</v>
      </c>
      <c r="F444" s="407"/>
      <c r="G444" s="407"/>
      <c r="H444" s="411" t="s">
        <v>1143</v>
      </c>
      <c r="I444" s="410" t="s">
        <v>1144</v>
      </c>
      <c r="J444" s="407"/>
      <c r="K444" s="407"/>
      <c r="L444" s="407">
        <v>110001</v>
      </c>
      <c r="M444" s="409">
        <v>0</v>
      </c>
      <c r="N444" s="409">
        <v>8449.5300000000007</v>
      </c>
      <c r="O444" s="409">
        <v>0</v>
      </c>
      <c r="P444" s="414">
        <v>1794956.43</v>
      </c>
    </row>
    <row r="445" spans="1:16" ht="20.100000000000001" customHeight="1">
      <c r="A445" s="412">
        <v>81</v>
      </c>
      <c r="B445" s="406" t="s">
        <v>1141</v>
      </c>
      <c r="C445" s="407"/>
      <c r="D445" s="407"/>
      <c r="E445" s="410" t="s">
        <v>1142</v>
      </c>
      <c r="F445" s="407"/>
      <c r="G445" s="407"/>
      <c r="H445" s="411" t="s">
        <v>1143</v>
      </c>
      <c r="I445" s="410" t="s">
        <v>1144</v>
      </c>
      <c r="J445" s="407"/>
      <c r="K445" s="407"/>
      <c r="L445" s="407">
        <v>110001</v>
      </c>
      <c r="M445" s="409">
        <v>0</v>
      </c>
      <c r="N445" s="409">
        <v>9183.51</v>
      </c>
      <c r="O445" s="409">
        <v>0</v>
      </c>
      <c r="P445" s="414">
        <v>1785772.92</v>
      </c>
    </row>
    <row r="446" spans="1:16" ht="20.100000000000001" customHeight="1">
      <c r="A446" s="412">
        <v>82</v>
      </c>
      <c r="B446" s="406" t="s">
        <v>1141</v>
      </c>
      <c r="C446" s="407"/>
      <c r="D446" s="407"/>
      <c r="E446" s="410" t="s">
        <v>1142</v>
      </c>
      <c r="F446" s="407"/>
      <c r="G446" s="407"/>
      <c r="H446" s="411" t="s">
        <v>1143</v>
      </c>
      <c r="I446" s="410" t="s">
        <v>1144</v>
      </c>
      <c r="J446" s="407"/>
      <c r="K446" s="407"/>
      <c r="L446" s="407">
        <v>110001</v>
      </c>
      <c r="M446" s="409">
        <v>0</v>
      </c>
      <c r="N446" s="409">
        <v>6787.96</v>
      </c>
      <c r="O446" s="409">
        <v>0</v>
      </c>
      <c r="P446" s="414">
        <v>1778984.96</v>
      </c>
    </row>
    <row r="447" spans="1:16" ht="20.100000000000001" customHeight="1">
      <c r="A447" s="412">
        <v>83</v>
      </c>
      <c r="B447" s="406" t="s">
        <v>1141</v>
      </c>
      <c r="C447" s="407"/>
      <c r="D447" s="407"/>
      <c r="E447" s="410" t="s">
        <v>1142</v>
      </c>
      <c r="F447" s="407"/>
      <c r="G447" s="407"/>
      <c r="H447" s="411" t="s">
        <v>1143</v>
      </c>
      <c r="I447" s="410" t="s">
        <v>1144</v>
      </c>
      <c r="J447" s="407"/>
      <c r="K447" s="407"/>
      <c r="L447" s="407">
        <v>110001</v>
      </c>
      <c r="M447" s="409">
        <v>0</v>
      </c>
      <c r="N447" s="409">
        <v>6799.01</v>
      </c>
      <c r="O447" s="409">
        <v>0</v>
      </c>
      <c r="P447" s="414">
        <v>1772185.95</v>
      </c>
    </row>
    <row r="448" spans="1:16" ht="20.100000000000001" customHeight="1">
      <c r="A448" s="412">
        <v>84</v>
      </c>
      <c r="B448" s="406" t="s">
        <v>1141</v>
      </c>
      <c r="C448" s="407"/>
      <c r="D448" s="407"/>
      <c r="E448" s="410" t="s">
        <v>1142</v>
      </c>
      <c r="F448" s="407"/>
      <c r="G448" s="407"/>
      <c r="H448" s="411" t="s">
        <v>1143</v>
      </c>
      <c r="I448" s="410" t="s">
        <v>1144</v>
      </c>
      <c r="J448" s="407"/>
      <c r="K448" s="407"/>
      <c r="L448" s="407">
        <v>110001</v>
      </c>
      <c r="M448" s="409">
        <v>0</v>
      </c>
      <c r="N448" s="409">
        <v>9478.39</v>
      </c>
      <c r="O448" s="409">
        <v>0</v>
      </c>
      <c r="P448" s="414">
        <v>1762707.56</v>
      </c>
    </row>
    <row r="449" spans="1:16" ht="20.100000000000001" customHeight="1">
      <c r="A449" s="412">
        <v>85</v>
      </c>
      <c r="B449" s="406" t="s">
        <v>1141</v>
      </c>
      <c r="C449" s="407"/>
      <c r="D449" s="407"/>
      <c r="E449" s="410" t="s">
        <v>1142</v>
      </c>
      <c r="F449" s="407"/>
      <c r="G449" s="407"/>
      <c r="H449" s="411" t="s">
        <v>1143</v>
      </c>
      <c r="I449" s="410" t="s">
        <v>1144</v>
      </c>
      <c r="J449" s="407"/>
      <c r="K449" s="407"/>
      <c r="L449" s="407">
        <v>110001</v>
      </c>
      <c r="M449" s="409">
        <v>0</v>
      </c>
      <c r="N449" s="409">
        <v>6153.87</v>
      </c>
      <c r="O449" s="409">
        <v>0</v>
      </c>
      <c r="P449" s="414">
        <v>1756553.69</v>
      </c>
    </row>
    <row r="450" spans="1:16" ht="20.100000000000001" customHeight="1">
      <c r="A450" s="412">
        <v>86</v>
      </c>
      <c r="B450" s="406" t="s">
        <v>1141</v>
      </c>
      <c r="C450" s="407"/>
      <c r="D450" s="407"/>
      <c r="E450" s="410" t="s">
        <v>1142</v>
      </c>
      <c r="F450" s="407"/>
      <c r="G450" s="407"/>
      <c r="H450" s="411" t="s">
        <v>1143</v>
      </c>
      <c r="I450" s="410" t="s">
        <v>1144</v>
      </c>
      <c r="J450" s="407"/>
      <c r="K450" s="407"/>
      <c r="L450" s="407">
        <v>110001</v>
      </c>
      <c r="M450" s="409">
        <v>0</v>
      </c>
      <c r="N450" s="409">
        <v>10637.92</v>
      </c>
      <c r="O450" s="409">
        <v>0</v>
      </c>
      <c r="P450" s="414">
        <v>1745915.77</v>
      </c>
    </row>
    <row r="451" spans="1:16" ht="20.100000000000001" customHeight="1">
      <c r="A451" s="412">
        <v>87</v>
      </c>
      <c r="B451" s="406" t="s">
        <v>1141</v>
      </c>
      <c r="C451" s="407"/>
      <c r="D451" s="407"/>
      <c r="E451" s="410" t="s">
        <v>1142</v>
      </c>
      <c r="F451" s="407"/>
      <c r="G451" s="407"/>
      <c r="H451" s="411" t="s">
        <v>1143</v>
      </c>
      <c r="I451" s="410" t="s">
        <v>1144</v>
      </c>
      <c r="J451" s="407"/>
      <c r="K451" s="407"/>
      <c r="L451" s="407">
        <v>110001</v>
      </c>
      <c r="M451" s="409">
        <v>0</v>
      </c>
      <c r="N451" s="409">
        <v>4787.03</v>
      </c>
      <c r="O451" s="409">
        <v>0</v>
      </c>
      <c r="P451" s="414">
        <v>1741128.74</v>
      </c>
    </row>
    <row r="452" spans="1:16" ht="20.100000000000001" customHeight="1">
      <c r="A452" s="412">
        <v>88</v>
      </c>
      <c r="B452" s="406" t="s">
        <v>1141</v>
      </c>
      <c r="C452" s="407"/>
      <c r="D452" s="407"/>
      <c r="E452" s="410" t="s">
        <v>1142</v>
      </c>
      <c r="F452" s="407"/>
      <c r="G452" s="407"/>
      <c r="H452" s="411" t="s">
        <v>1143</v>
      </c>
      <c r="I452" s="410" t="s">
        <v>1144</v>
      </c>
      <c r="J452" s="407"/>
      <c r="K452" s="407"/>
      <c r="L452" s="407">
        <v>110001</v>
      </c>
      <c r="M452" s="409">
        <v>0</v>
      </c>
      <c r="N452" s="409">
        <v>6067.15</v>
      </c>
      <c r="O452" s="409">
        <v>0</v>
      </c>
      <c r="P452" s="414">
        <v>1735061.59</v>
      </c>
    </row>
    <row r="453" spans="1:16" ht="20.100000000000001" customHeight="1">
      <c r="A453" s="412">
        <v>89</v>
      </c>
      <c r="B453" s="406" t="s">
        <v>1141</v>
      </c>
      <c r="C453" s="407"/>
      <c r="D453" s="407"/>
      <c r="E453" s="410" t="s">
        <v>1142</v>
      </c>
      <c r="F453" s="407"/>
      <c r="G453" s="407"/>
      <c r="H453" s="411" t="s">
        <v>1143</v>
      </c>
      <c r="I453" s="410" t="s">
        <v>1144</v>
      </c>
      <c r="J453" s="407"/>
      <c r="K453" s="407"/>
      <c r="L453" s="407">
        <v>110001</v>
      </c>
      <c r="M453" s="409">
        <v>0</v>
      </c>
      <c r="N453" s="409">
        <v>4711.3900000000003</v>
      </c>
      <c r="O453" s="409">
        <v>0</v>
      </c>
      <c r="P453" s="414">
        <v>1730350.2</v>
      </c>
    </row>
    <row r="454" spans="1:16" ht="20.100000000000001" customHeight="1">
      <c r="A454" s="412">
        <v>90</v>
      </c>
      <c r="B454" s="406" t="s">
        <v>1141</v>
      </c>
      <c r="C454" s="407"/>
      <c r="D454" s="407"/>
      <c r="E454" s="410" t="s">
        <v>1142</v>
      </c>
      <c r="F454" s="407"/>
      <c r="G454" s="407"/>
      <c r="H454" s="411" t="s">
        <v>1143</v>
      </c>
      <c r="I454" s="410" t="s">
        <v>1144</v>
      </c>
      <c r="J454" s="407"/>
      <c r="K454" s="407"/>
      <c r="L454" s="407">
        <v>110001</v>
      </c>
      <c r="M454" s="409">
        <v>0</v>
      </c>
      <c r="N454" s="409">
        <v>11989.61</v>
      </c>
      <c r="O454" s="409">
        <v>0</v>
      </c>
      <c r="P454" s="414">
        <v>1718360.59</v>
      </c>
    </row>
    <row r="455" spans="1:16" ht="20.100000000000001" customHeight="1">
      <c r="A455" s="412">
        <v>91</v>
      </c>
      <c r="B455" s="406" t="s">
        <v>1141</v>
      </c>
      <c r="C455" s="407"/>
      <c r="D455" s="407"/>
      <c r="E455" s="410" t="s">
        <v>1142</v>
      </c>
      <c r="F455" s="407"/>
      <c r="G455" s="407"/>
      <c r="H455" s="411" t="s">
        <v>1143</v>
      </c>
      <c r="I455" s="410" t="s">
        <v>1144</v>
      </c>
      <c r="J455" s="407"/>
      <c r="K455" s="407"/>
      <c r="L455" s="407">
        <v>110001</v>
      </c>
      <c r="M455" s="409">
        <v>0</v>
      </c>
      <c r="N455" s="409">
        <v>8982.74</v>
      </c>
      <c r="O455" s="409">
        <v>0</v>
      </c>
      <c r="P455" s="414">
        <v>1709377.85</v>
      </c>
    </row>
    <row r="456" spans="1:16" ht="20.100000000000001" customHeight="1">
      <c r="A456" s="412">
        <v>92</v>
      </c>
      <c r="B456" s="406" t="s">
        <v>1141</v>
      </c>
      <c r="C456" s="407"/>
      <c r="D456" s="407"/>
      <c r="E456" s="410" t="s">
        <v>1142</v>
      </c>
      <c r="F456" s="407"/>
      <c r="G456" s="407"/>
      <c r="H456" s="411" t="s">
        <v>1143</v>
      </c>
      <c r="I456" s="410" t="s">
        <v>1144</v>
      </c>
      <c r="J456" s="407"/>
      <c r="K456" s="407"/>
      <c r="L456" s="407">
        <v>110001</v>
      </c>
      <c r="M456" s="409">
        <v>0</v>
      </c>
      <c r="N456" s="409">
        <v>8898.68</v>
      </c>
      <c r="O456" s="409">
        <v>0</v>
      </c>
      <c r="P456" s="414">
        <v>1700479.17</v>
      </c>
    </row>
    <row r="457" spans="1:16" ht="20.100000000000001" customHeight="1">
      <c r="A457" s="412">
        <v>93</v>
      </c>
      <c r="B457" s="406" t="s">
        <v>1141</v>
      </c>
      <c r="C457" s="407"/>
      <c r="D457" s="407"/>
      <c r="E457" s="410" t="s">
        <v>1142</v>
      </c>
      <c r="F457" s="407"/>
      <c r="G457" s="407"/>
      <c r="H457" s="411" t="s">
        <v>1143</v>
      </c>
      <c r="I457" s="410" t="s">
        <v>1144</v>
      </c>
      <c r="J457" s="407"/>
      <c r="K457" s="407"/>
      <c r="L457" s="407">
        <v>110001</v>
      </c>
      <c r="M457" s="409">
        <v>0</v>
      </c>
      <c r="N457" s="409">
        <v>11168.43</v>
      </c>
      <c r="O457" s="409">
        <v>0</v>
      </c>
      <c r="P457" s="414">
        <v>1689310.74</v>
      </c>
    </row>
    <row r="458" spans="1:16" ht="20.100000000000001" customHeight="1">
      <c r="A458" s="412">
        <v>94</v>
      </c>
      <c r="B458" s="406" t="s">
        <v>1141</v>
      </c>
      <c r="C458" s="407"/>
      <c r="D458" s="407"/>
      <c r="E458" s="410" t="s">
        <v>1142</v>
      </c>
      <c r="F458" s="407"/>
      <c r="G458" s="407"/>
      <c r="H458" s="411" t="s">
        <v>1143</v>
      </c>
      <c r="I458" s="410" t="s">
        <v>1144</v>
      </c>
      <c r="J458" s="407"/>
      <c r="K458" s="407"/>
      <c r="L458" s="407">
        <v>110001</v>
      </c>
      <c r="M458" s="409">
        <v>0</v>
      </c>
      <c r="N458" s="409">
        <v>6738.97</v>
      </c>
      <c r="O458" s="409">
        <v>0</v>
      </c>
      <c r="P458" s="414">
        <v>1682571.77</v>
      </c>
    </row>
    <row r="459" spans="1:16" ht="20.100000000000001" customHeight="1">
      <c r="A459" s="412">
        <v>95</v>
      </c>
      <c r="B459" s="406" t="s">
        <v>1141</v>
      </c>
      <c r="C459" s="407"/>
      <c r="D459" s="407"/>
      <c r="E459" s="410" t="s">
        <v>1142</v>
      </c>
      <c r="F459" s="407"/>
      <c r="G459" s="407"/>
      <c r="H459" s="411" t="s">
        <v>1143</v>
      </c>
      <c r="I459" s="410" t="s">
        <v>1144</v>
      </c>
      <c r="J459" s="407"/>
      <c r="K459" s="407"/>
      <c r="L459" s="407">
        <v>110001</v>
      </c>
      <c r="M459" s="409">
        <v>0</v>
      </c>
      <c r="N459" s="409">
        <v>5771.79</v>
      </c>
      <c r="O459" s="409">
        <v>0</v>
      </c>
      <c r="P459" s="414">
        <v>1676799.98</v>
      </c>
    </row>
    <row r="460" spans="1:16" ht="20.100000000000001" customHeight="1">
      <c r="A460" s="412">
        <v>96</v>
      </c>
      <c r="B460" s="406" t="s">
        <v>1141</v>
      </c>
      <c r="C460" s="407"/>
      <c r="D460" s="407"/>
      <c r="E460" s="410" t="s">
        <v>1142</v>
      </c>
      <c r="F460" s="407"/>
      <c r="G460" s="407"/>
      <c r="H460" s="411" t="s">
        <v>1143</v>
      </c>
      <c r="I460" s="410" t="s">
        <v>1144</v>
      </c>
      <c r="J460" s="407"/>
      <c r="K460" s="407"/>
      <c r="L460" s="407">
        <v>110001</v>
      </c>
      <c r="M460" s="409">
        <v>0</v>
      </c>
      <c r="N460" s="409">
        <v>3645.71</v>
      </c>
      <c r="O460" s="409">
        <v>0</v>
      </c>
      <c r="P460" s="414">
        <v>1673154.27</v>
      </c>
    </row>
    <row r="461" spans="1:16" ht="20.100000000000001" customHeight="1">
      <c r="A461" s="412">
        <v>97</v>
      </c>
      <c r="B461" s="406" t="s">
        <v>1141</v>
      </c>
      <c r="C461" s="407"/>
      <c r="D461" s="407"/>
      <c r="E461" s="410" t="s">
        <v>1142</v>
      </c>
      <c r="F461" s="407"/>
      <c r="G461" s="407"/>
      <c r="H461" s="411" t="s">
        <v>1143</v>
      </c>
      <c r="I461" s="410" t="s">
        <v>1144</v>
      </c>
      <c r="J461" s="407"/>
      <c r="K461" s="407"/>
      <c r="L461" s="407">
        <v>110001</v>
      </c>
      <c r="M461" s="409">
        <v>0</v>
      </c>
      <c r="N461" s="409">
        <v>461.81</v>
      </c>
      <c r="O461" s="409">
        <v>0</v>
      </c>
      <c r="P461" s="414">
        <v>1672692.46</v>
      </c>
    </row>
    <row r="462" spans="1:16" ht="20.100000000000001" customHeight="1">
      <c r="A462" s="412">
        <v>98</v>
      </c>
      <c r="B462" s="406" t="s">
        <v>1141</v>
      </c>
      <c r="C462" s="407"/>
      <c r="D462" s="407"/>
      <c r="E462" s="410" t="s">
        <v>1142</v>
      </c>
      <c r="F462" s="407"/>
      <c r="G462" s="407"/>
      <c r="H462" s="411" t="s">
        <v>1143</v>
      </c>
      <c r="I462" s="410" t="s">
        <v>1144</v>
      </c>
      <c r="J462" s="407"/>
      <c r="K462" s="407"/>
      <c r="L462" s="407">
        <v>110001</v>
      </c>
      <c r="M462" s="409">
        <v>0</v>
      </c>
      <c r="N462" s="409">
        <v>461.81</v>
      </c>
      <c r="O462" s="409">
        <v>0</v>
      </c>
      <c r="P462" s="414">
        <v>1672230.65</v>
      </c>
    </row>
    <row r="463" spans="1:16" ht="20.100000000000001" customHeight="1">
      <c r="A463" s="412">
        <v>99</v>
      </c>
      <c r="B463" s="406" t="s">
        <v>1141</v>
      </c>
      <c r="C463" s="407"/>
      <c r="D463" s="407"/>
      <c r="E463" s="410" t="s">
        <v>1142</v>
      </c>
      <c r="F463" s="407"/>
      <c r="G463" s="407"/>
      <c r="H463" s="411" t="s">
        <v>1143</v>
      </c>
      <c r="I463" s="410" t="s">
        <v>1144</v>
      </c>
      <c r="J463" s="407"/>
      <c r="K463" s="407"/>
      <c r="L463" s="407">
        <v>110001</v>
      </c>
      <c r="M463" s="409">
        <v>0</v>
      </c>
      <c r="N463" s="409">
        <v>3645.71</v>
      </c>
      <c r="O463" s="409">
        <v>0</v>
      </c>
      <c r="P463" s="414">
        <v>1668584.94</v>
      </c>
    </row>
    <row r="464" spans="1:16" ht="20.100000000000001" customHeight="1">
      <c r="A464" s="412">
        <v>100</v>
      </c>
      <c r="B464" s="406" t="s">
        <v>1141</v>
      </c>
      <c r="C464" s="407"/>
      <c r="D464" s="407"/>
      <c r="E464" s="410" t="s">
        <v>1142</v>
      </c>
      <c r="F464" s="407"/>
      <c r="G464" s="407"/>
      <c r="H464" s="411" t="s">
        <v>1143</v>
      </c>
      <c r="I464" s="410" t="s">
        <v>1144</v>
      </c>
      <c r="J464" s="407"/>
      <c r="K464" s="407"/>
      <c r="L464" s="407">
        <v>110001</v>
      </c>
      <c r="M464" s="409">
        <v>0</v>
      </c>
      <c r="N464" s="409">
        <v>4832.57</v>
      </c>
      <c r="O464" s="409">
        <v>0</v>
      </c>
      <c r="P464" s="414">
        <v>1663752.37</v>
      </c>
    </row>
    <row r="465" spans="1:16" ht="20.100000000000001" customHeight="1">
      <c r="A465" s="412">
        <v>101</v>
      </c>
      <c r="B465" s="406" t="s">
        <v>1141</v>
      </c>
      <c r="C465" s="407"/>
      <c r="D465" s="407"/>
      <c r="E465" s="410" t="s">
        <v>1142</v>
      </c>
      <c r="F465" s="407"/>
      <c r="G465" s="407"/>
      <c r="H465" s="411" t="s">
        <v>1143</v>
      </c>
      <c r="I465" s="410" t="s">
        <v>1144</v>
      </c>
      <c r="J465" s="407"/>
      <c r="K465" s="407"/>
      <c r="L465" s="407">
        <v>110001</v>
      </c>
      <c r="M465" s="409">
        <v>0</v>
      </c>
      <c r="N465" s="409">
        <v>3645.71</v>
      </c>
      <c r="O465" s="409">
        <v>0</v>
      </c>
      <c r="P465" s="414">
        <v>1660106.66</v>
      </c>
    </row>
    <row r="466" spans="1:16" ht="20.100000000000001" customHeight="1">
      <c r="A466" s="412">
        <v>102</v>
      </c>
      <c r="B466" s="406" t="s">
        <v>1141</v>
      </c>
      <c r="C466" s="407"/>
      <c r="D466" s="407"/>
      <c r="E466" s="410" t="s">
        <v>1142</v>
      </c>
      <c r="F466" s="407"/>
      <c r="G466" s="407"/>
      <c r="H466" s="411" t="s">
        <v>1143</v>
      </c>
      <c r="I466" s="410" t="s">
        <v>1144</v>
      </c>
      <c r="J466" s="407"/>
      <c r="K466" s="407"/>
      <c r="L466" s="407">
        <v>110001</v>
      </c>
      <c r="M466" s="409">
        <v>0</v>
      </c>
      <c r="N466" s="409">
        <v>0</v>
      </c>
      <c r="O466" s="409">
        <v>8668.5400000000009</v>
      </c>
      <c r="P466" s="414">
        <v>1668775.2</v>
      </c>
    </row>
    <row r="467" spans="1:16" ht="20.100000000000001" customHeight="1">
      <c r="A467" s="412">
        <v>103</v>
      </c>
      <c r="B467" s="406" t="s">
        <v>1141</v>
      </c>
      <c r="C467" s="407"/>
      <c r="D467" s="407"/>
      <c r="E467" s="410" t="s">
        <v>1142</v>
      </c>
      <c r="F467" s="407"/>
      <c r="G467" s="407"/>
      <c r="H467" s="411" t="s">
        <v>1143</v>
      </c>
      <c r="I467" s="410" t="s">
        <v>1144</v>
      </c>
      <c r="J467" s="407"/>
      <c r="K467" s="407"/>
      <c r="L467" s="407">
        <v>110001</v>
      </c>
      <c r="M467" s="409">
        <v>0</v>
      </c>
      <c r="N467" s="409">
        <v>0</v>
      </c>
      <c r="O467" s="409">
        <v>10742.13</v>
      </c>
      <c r="P467" s="414">
        <v>1679517.33</v>
      </c>
    </row>
    <row r="468" spans="1:16" ht="20.100000000000001" customHeight="1">
      <c r="A468" s="412">
        <v>104</v>
      </c>
      <c r="B468" s="406" t="s">
        <v>1141</v>
      </c>
      <c r="C468" s="407"/>
      <c r="D468" s="407"/>
      <c r="E468" s="410" t="s">
        <v>1142</v>
      </c>
      <c r="F468" s="407"/>
      <c r="G468" s="407"/>
      <c r="H468" s="411" t="s">
        <v>1143</v>
      </c>
      <c r="I468" s="410" t="s">
        <v>1144</v>
      </c>
      <c r="J468" s="407"/>
      <c r="K468" s="407"/>
      <c r="L468" s="407">
        <v>110001</v>
      </c>
      <c r="M468" s="409">
        <v>0</v>
      </c>
      <c r="N468" s="409">
        <v>0</v>
      </c>
      <c r="O468" s="409">
        <v>8520.1</v>
      </c>
      <c r="P468" s="414">
        <v>1688037.43</v>
      </c>
    </row>
    <row r="469" spans="1:16" ht="20.100000000000001" customHeight="1">
      <c r="A469" s="412">
        <v>105</v>
      </c>
      <c r="B469" s="406" t="s">
        <v>1141</v>
      </c>
      <c r="C469" s="407"/>
      <c r="D469" s="407"/>
      <c r="E469" s="410" t="s">
        <v>1142</v>
      </c>
      <c r="F469" s="407"/>
      <c r="G469" s="407"/>
      <c r="H469" s="411" t="s">
        <v>1143</v>
      </c>
      <c r="I469" s="410" t="s">
        <v>1144</v>
      </c>
      <c r="J469" s="407"/>
      <c r="K469" s="407"/>
      <c r="L469" s="407">
        <v>110001</v>
      </c>
      <c r="M469" s="409">
        <v>0</v>
      </c>
      <c r="N469" s="409">
        <v>0</v>
      </c>
      <c r="O469" s="409">
        <v>10494.74</v>
      </c>
      <c r="P469" s="414">
        <v>1698532.17</v>
      </c>
    </row>
    <row r="470" spans="1:16" ht="20.100000000000001" customHeight="1">
      <c r="A470" s="412">
        <v>106</v>
      </c>
      <c r="B470" s="406" t="s">
        <v>1141</v>
      </c>
      <c r="C470" s="407"/>
      <c r="D470" s="407"/>
      <c r="E470" s="410" t="s">
        <v>1142</v>
      </c>
      <c r="F470" s="407"/>
      <c r="G470" s="407"/>
      <c r="H470" s="411" t="s">
        <v>1143</v>
      </c>
      <c r="I470" s="410" t="s">
        <v>1144</v>
      </c>
      <c r="J470" s="407"/>
      <c r="K470" s="407"/>
      <c r="L470" s="407">
        <v>110001</v>
      </c>
      <c r="M470" s="409">
        <v>0</v>
      </c>
      <c r="N470" s="409">
        <v>0</v>
      </c>
      <c r="O470" s="409">
        <v>8695.5300000000007</v>
      </c>
      <c r="P470" s="414">
        <v>1707227.7</v>
      </c>
    </row>
    <row r="471" spans="1:16" ht="20.100000000000001" customHeight="1">
      <c r="A471" s="412">
        <v>107</v>
      </c>
      <c r="B471" s="406" t="s">
        <v>1141</v>
      </c>
      <c r="C471" s="407"/>
      <c r="D471" s="407"/>
      <c r="E471" s="410" t="s">
        <v>1142</v>
      </c>
      <c r="F471" s="407"/>
      <c r="G471" s="407"/>
      <c r="H471" s="411" t="s">
        <v>1143</v>
      </c>
      <c r="I471" s="410" t="s">
        <v>1144</v>
      </c>
      <c r="J471" s="407"/>
      <c r="K471" s="407"/>
      <c r="L471" s="407">
        <v>110001</v>
      </c>
      <c r="M471" s="409">
        <v>0</v>
      </c>
      <c r="N471" s="409">
        <v>0</v>
      </c>
      <c r="O471" s="409">
        <v>3859.59</v>
      </c>
      <c r="P471" s="414">
        <v>1711087.29</v>
      </c>
    </row>
    <row r="472" spans="1:16" ht="20.100000000000001" customHeight="1">
      <c r="A472" s="412">
        <v>108</v>
      </c>
      <c r="B472" s="406" t="s">
        <v>1141</v>
      </c>
      <c r="C472" s="407"/>
      <c r="D472" s="407"/>
      <c r="E472" s="410" t="s">
        <v>1142</v>
      </c>
      <c r="F472" s="407"/>
      <c r="G472" s="407"/>
      <c r="H472" s="411" t="s">
        <v>1143</v>
      </c>
      <c r="I472" s="410" t="s">
        <v>1144</v>
      </c>
      <c r="J472" s="407"/>
      <c r="K472" s="407"/>
      <c r="L472" s="407">
        <v>110001</v>
      </c>
      <c r="M472" s="409">
        <v>0</v>
      </c>
      <c r="N472" s="409">
        <v>0</v>
      </c>
      <c r="O472" s="409">
        <v>10868.08</v>
      </c>
      <c r="P472" s="414">
        <v>1721955.37</v>
      </c>
    </row>
    <row r="473" spans="1:16" ht="20.100000000000001" customHeight="1">
      <c r="A473" s="412">
        <v>109</v>
      </c>
      <c r="B473" s="406" t="s">
        <v>1141</v>
      </c>
      <c r="C473" s="407"/>
      <c r="D473" s="407"/>
      <c r="E473" s="410" t="s">
        <v>1142</v>
      </c>
      <c r="F473" s="407"/>
      <c r="G473" s="407"/>
      <c r="H473" s="411" t="s">
        <v>1143</v>
      </c>
      <c r="I473" s="410" t="s">
        <v>1144</v>
      </c>
      <c r="J473" s="407"/>
      <c r="K473" s="407"/>
      <c r="L473" s="407">
        <v>110001</v>
      </c>
      <c r="M473" s="409">
        <v>0</v>
      </c>
      <c r="N473" s="409">
        <v>0</v>
      </c>
      <c r="O473" s="409">
        <v>3859.1</v>
      </c>
      <c r="P473" s="414">
        <v>1725814.47</v>
      </c>
    </row>
    <row r="474" spans="1:16" ht="20.100000000000001" customHeight="1">
      <c r="A474" s="412">
        <v>110</v>
      </c>
      <c r="B474" s="406" t="s">
        <v>1141</v>
      </c>
      <c r="C474" s="407"/>
      <c r="D474" s="407"/>
      <c r="E474" s="410" t="s">
        <v>1142</v>
      </c>
      <c r="F474" s="407"/>
      <c r="G474" s="407"/>
      <c r="H474" s="411" t="s">
        <v>1143</v>
      </c>
      <c r="I474" s="410" t="s">
        <v>1144</v>
      </c>
      <c r="J474" s="407"/>
      <c r="K474" s="407"/>
      <c r="L474" s="407">
        <v>110001</v>
      </c>
      <c r="M474" s="409">
        <v>0</v>
      </c>
      <c r="N474" s="409">
        <v>0</v>
      </c>
      <c r="O474" s="409">
        <v>8520.1</v>
      </c>
      <c r="P474" s="414">
        <v>1734334.57</v>
      </c>
    </row>
    <row r="475" spans="1:16" ht="20.100000000000001" customHeight="1">
      <c r="A475" s="412">
        <v>111</v>
      </c>
      <c r="B475" s="406" t="s">
        <v>1141</v>
      </c>
      <c r="C475" s="407"/>
      <c r="D475" s="407"/>
      <c r="E475" s="410" t="s">
        <v>1142</v>
      </c>
      <c r="F475" s="407"/>
      <c r="G475" s="407"/>
      <c r="H475" s="411" t="s">
        <v>1143</v>
      </c>
      <c r="I475" s="410" t="s">
        <v>1144</v>
      </c>
      <c r="J475" s="407"/>
      <c r="K475" s="407"/>
      <c r="L475" s="407">
        <v>110001</v>
      </c>
      <c r="M475" s="409">
        <v>0</v>
      </c>
      <c r="N475" s="409">
        <v>0</v>
      </c>
      <c r="O475" s="409">
        <v>8010.84</v>
      </c>
      <c r="P475" s="414">
        <v>1742345.41</v>
      </c>
    </row>
    <row r="476" spans="1:16" ht="20.100000000000001" customHeight="1">
      <c r="A476" s="412">
        <v>112</v>
      </c>
      <c r="B476" s="406" t="s">
        <v>1141</v>
      </c>
      <c r="C476" s="407"/>
      <c r="D476" s="407"/>
      <c r="E476" s="410" t="s">
        <v>1142</v>
      </c>
      <c r="F476" s="407"/>
      <c r="G476" s="407"/>
      <c r="H476" s="411" t="s">
        <v>1143</v>
      </c>
      <c r="I476" s="410" t="s">
        <v>1144</v>
      </c>
      <c r="J476" s="407"/>
      <c r="K476" s="407"/>
      <c r="L476" s="407">
        <v>110001</v>
      </c>
      <c r="M476" s="409">
        <v>0</v>
      </c>
      <c r="N476" s="409">
        <v>0</v>
      </c>
      <c r="O476" s="409">
        <v>10342.870000000001</v>
      </c>
      <c r="P476" s="414">
        <v>1752688.28</v>
      </c>
    </row>
    <row r="477" spans="1:16" ht="20.100000000000001" customHeight="1">
      <c r="A477" s="412">
        <v>113</v>
      </c>
      <c r="B477" s="406" t="s">
        <v>1141</v>
      </c>
      <c r="C477" s="407"/>
      <c r="D477" s="407"/>
      <c r="E477" s="410" t="s">
        <v>1142</v>
      </c>
      <c r="F477" s="407"/>
      <c r="G477" s="407"/>
      <c r="H477" s="411" t="s">
        <v>1143</v>
      </c>
      <c r="I477" s="410" t="s">
        <v>1144</v>
      </c>
      <c r="J477" s="407"/>
      <c r="K477" s="407"/>
      <c r="L477" s="407">
        <v>110001</v>
      </c>
      <c r="M477" s="409">
        <v>0</v>
      </c>
      <c r="N477" s="409">
        <v>0</v>
      </c>
      <c r="O477" s="409">
        <v>8010.84</v>
      </c>
      <c r="P477" s="414">
        <v>1760699.12</v>
      </c>
    </row>
    <row r="478" spans="1:16" ht="20.100000000000001" customHeight="1">
      <c r="A478" s="412">
        <v>114</v>
      </c>
      <c r="B478" s="406" t="s">
        <v>1141</v>
      </c>
      <c r="C478" s="407"/>
      <c r="D478" s="407"/>
      <c r="E478" s="410" t="s">
        <v>1142</v>
      </c>
      <c r="F478" s="407"/>
      <c r="G478" s="407"/>
      <c r="H478" s="411" t="s">
        <v>1143</v>
      </c>
      <c r="I478" s="410" t="s">
        <v>1144</v>
      </c>
      <c r="J478" s="407"/>
      <c r="K478" s="407"/>
      <c r="L478" s="407">
        <v>110001</v>
      </c>
      <c r="M478" s="409">
        <v>0</v>
      </c>
      <c r="N478" s="409">
        <v>0</v>
      </c>
      <c r="O478" s="409">
        <v>7988.82</v>
      </c>
      <c r="P478" s="414">
        <v>1768687.94</v>
      </c>
    </row>
    <row r="479" spans="1:16" ht="20.100000000000001" customHeight="1">
      <c r="A479" s="412">
        <v>115</v>
      </c>
      <c r="B479" s="406" t="s">
        <v>1141</v>
      </c>
      <c r="C479" s="407"/>
      <c r="D479" s="407"/>
      <c r="E479" s="410" t="s">
        <v>1142</v>
      </c>
      <c r="F479" s="407"/>
      <c r="G479" s="407"/>
      <c r="H479" s="411" t="s">
        <v>1143</v>
      </c>
      <c r="I479" s="410" t="s">
        <v>1144</v>
      </c>
      <c r="J479" s="407"/>
      <c r="K479" s="407"/>
      <c r="L479" s="407">
        <v>110001</v>
      </c>
      <c r="M479" s="409">
        <v>0</v>
      </c>
      <c r="N479" s="409">
        <v>0</v>
      </c>
      <c r="O479" s="409">
        <v>8029.18</v>
      </c>
      <c r="P479" s="414">
        <v>1776717.12</v>
      </c>
    </row>
    <row r="480" spans="1:16" ht="20.100000000000001" customHeight="1">
      <c r="A480" s="412">
        <v>116</v>
      </c>
      <c r="B480" s="406" t="s">
        <v>1141</v>
      </c>
      <c r="C480" s="407"/>
      <c r="D480" s="407"/>
      <c r="E480" s="410" t="s">
        <v>1142</v>
      </c>
      <c r="F480" s="407"/>
      <c r="G480" s="407"/>
      <c r="H480" s="411" t="s">
        <v>1143</v>
      </c>
      <c r="I480" s="410" t="s">
        <v>1144</v>
      </c>
      <c r="J480" s="407"/>
      <c r="K480" s="407"/>
      <c r="L480" s="407">
        <v>110001</v>
      </c>
      <c r="M480" s="409">
        <v>0</v>
      </c>
      <c r="N480" s="409">
        <v>0</v>
      </c>
      <c r="O480" s="409">
        <v>11303.65</v>
      </c>
      <c r="P480" s="414">
        <v>1788020.77</v>
      </c>
    </row>
    <row r="481" spans="1:16" ht="20.100000000000001" customHeight="1">
      <c r="A481" s="412">
        <v>117</v>
      </c>
      <c r="B481" s="406" t="s">
        <v>1141</v>
      </c>
      <c r="C481" s="407"/>
      <c r="D481" s="407"/>
      <c r="E481" s="410" t="s">
        <v>1142</v>
      </c>
      <c r="F481" s="407"/>
      <c r="G481" s="407"/>
      <c r="H481" s="411" t="s">
        <v>1143</v>
      </c>
      <c r="I481" s="410" t="s">
        <v>1144</v>
      </c>
      <c r="J481" s="407"/>
      <c r="K481" s="407"/>
      <c r="L481" s="407">
        <v>110001</v>
      </c>
      <c r="M481" s="409">
        <v>0</v>
      </c>
      <c r="N481" s="409">
        <v>0</v>
      </c>
      <c r="O481" s="409">
        <v>8893.44</v>
      </c>
      <c r="P481" s="414">
        <v>1796914.21</v>
      </c>
    </row>
    <row r="482" spans="1:16" ht="20.100000000000001" customHeight="1">
      <c r="A482" s="412">
        <v>118</v>
      </c>
      <c r="B482" s="406" t="s">
        <v>1141</v>
      </c>
      <c r="C482" s="407"/>
      <c r="D482" s="407"/>
      <c r="E482" s="410" t="s">
        <v>1142</v>
      </c>
      <c r="F482" s="407"/>
      <c r="G482" s="407"/>
      <c r="H482" s="411" t="s">
        <v>1143</v>
      </c>
      <c r="I482" s="410" t="s">
        <v>1144</v>
      </c>
      <c r="J482" s="407"/>
      <c r="K482" s="407"/>
      <c r="L482" s="407">
        <v>110001</v>
      </c>
      <c r="M482" s="409">
        <v>0</v>
      </c>
      <c r="N482" s="409">
        <v>0</v>
      </c>
      <c r="O482" s="409">
        <v>8010.84</v>
      </c>
      <c r="P482" s="414">
        <v>1804925.05</v>
      </c>
    </row>
    <row r="483" spans="1:16" ht="20.100000000000001" customHeight="1">
      <c r="A483" s="412">
        <v>119</v>
      </c>
      <c r="B483" s="406" t="s">
        <v>1141</v>
      </c>
      <c r="C483" s="407"/>
      <c r="D483" s="407"/>
      <c r="E483" s="410" t="s">
        <v>1142</v>
      </c>
      <c r="F483" s="407"/>
      <c r="G483" s="407"/>
      <c r="H483" s="411" t="s">
        <v>1143</v>
      </c>
      <c r="I483" s="410" t="s">
        <v>1144</v>
      </c>
      <c r="J483" s="407"/>
      <c r="K483" s="407"/>
      <c r="L483" s="407">
        <v>110001</v>
      </c>
      <c r="M483" s="409">
        <v>0</v>
      </c>
      <c r="N483" s="409">
        <v>0</v>
      </c>
      <c r="O483" s="409">
        <v>11367.36</v>
      </c>
      <c r="P483" s="414">
        <v>1816292.41</v>
      </c>
    </row>
    <row r="484" spans="1:16" ht="20.100000000000001" customHeight="1">
      <c r="A484" s="412">
        <v>120</v>
      </c>
      <c r="B484" s="406" t="s">
        <v>1141</v>
      </c>
      <c r="C484" s="407"/>
      <c r="D484" s="407"/>
      <c r="E484" s="410" t="s">
        <v>1142</v>
      </c>
      <c r="F484" s="407"/>
      <c r="G484" s="407"/>
      <c r="H484" s="411" t="s">
        <v>1143</v>
      </c>
      <c r="I484" s="410" t="s">
        <v>1144</v>
      </c>
      <c r="J484" s="407"/>
      <c r="K484" s="407"/>
      <c r="L484" s="407">
        <v>110001</v>
      </c>
      <c r="M484" s="409">
        <v>0</v>
      </c>
      <c r="N484" s="409">
        <v>0</v>
      </c>
      <c r="O484" s="409">
        <v>9968.4699999999993</v>
      </c>
      <c r="P484" s="414">
        <v>1826260.88</v>
      </c>
    </row>
    <row r="485" spans="1:16" ht="20.100000000000001" customHeight="1">
      <c r="A485" s="412">
        <v>121</v>
      </c>
      <c r="B485" s="406" t="s">
        <v>1141</v>
      </c>
      <c r="C485" s="407"/>
      <c r="D485" s="407"/>
      <c r="E485" s="410" t="s">
        <v>1142</v>
      </c>
      <c r="F485" s="407"/>
      <c r="G485" s="407"/>
      <c r="H485" s="411" t="s">
        <v>1143</v>
      </c>
      <c r="I485" s="410" t="s">
        <v>1144</v>
      </c>
      <c r="J485" s="407"/>
      <c r="K485" s="407"/>
      <c r="L485" s="407">
        <v>110001</v>
      </c>
      <c r="M485" s="409">
        <v>0</v>
      </c>
      <c r="N485" s="409">
        <v>0</v>
      </c>
      <c r="O485" s="409">
        <v>10017.950000000001</v>
      </c>
      <c r="P485" s="414">
        <v>1836278.83</v>
      </c>
    </row>
    <row r="486" spans="1:16" ht="20.100000000000001" customHeight="1">
      <c r="A486" s="412">
        <v>122</v>
      </c>
      <c r="B486" s="406" t="s">
        <v>1141</v>
      </c>
      <c r="C486" s="407"/>
      <c r="D486" s="407"/>
      <c r="E486" s="410" t="s">
        <v>1142</v>
      </c>
      <c r="F486" s="407"/>
      <c r="G486" s="407"/>
      <c r="H486" s="411" t="s">
        <v>1143</v>
      </c>
      <c r="I486" s="410" t="s">
        <v>1144</v>
      </c>
      <c r="J486" s="407"/>
      <c r="K486" s="407"/>
      <c r="L486" s="407">
        <v>110001</v>
      </c>
      <c r="M486" s="409">
        <v>0</v>
      </c>
      <c r="N486" s="409">
        <v>0</v>
      </c>
      <c r="O486" s="409">
        <v>13554.46</v>
      </c>
      <c r="P486" s="414">
        <v>1849833.29</v>
      </c>
    </row>
    <row r="487" spans="1:16" ht="20.100000000000001" customHeight="1">
      <c r="A487" s="412">
        <v>123</v>
      </c>
      <c r="B487" s="406" t="s">
        <v>1141</v>
      </c>
      <c r="C487" s="407"/>
      <c r="D487" s="407"/>
      <c r="E487" s="410" t="s">
        <v>1142</v>
      </c>
      <c r="F487" s="407"/>
      <c r="G487" s="407"/>
      <c r="H487" s="411" t="s">
        <v>1143</v>
      </c>
      <c r="I487" s="410" t="s">
        <v>1144</v>
      </c>
      <c r="J487" s="407"/>
      <c r="K487" s="407"/>
      <c r="L487" s="407">
        <v>110001</v>
      </c>
      <c r="M487" s="409">
        <v>0</v>
      </c>
      <c r="N487" s="409">
        <v>0</v>
      </c>
      <c r="O487" s="409">
        <v>9214.3799999999992</v>
      </c>
      <c r="P487" s="414">
        <v>1859047.67</v>
      </c>
    </row>
    <row r="488" spans="1:16" ht="20.100000000000001" customHeight="1">
      <c r="A488" s="412">
        <v>124</v>
      </c>
      <c r="B488" s="406" t="s">
        <v>1141</v>
      </c>
      <c r="C488" s="407"/>
      <c r="D488" s="407"/>
      <c r="E488" s="410" t="s">
        <v>1142</v>
      </c>
      <c r="F488" s="407"/>
      <c r="G488" s="407"/>
      <c r="H488" s="411" t="s">
        <v>1143</v>
      </c>
      <c r="I488" s="410" t="s">
        <v>1144</v>
      </c>
      <c r="J488" s="407"/>
      <c r="K488" s="407"/>
      <c r="L488" s="407">
        <v>110001</v>
      </c>
      <c r="M488" s="409">
        <v>0</v>
      </c>
      <c r="N488" s="409">
        <v>0</v>
      </c>
      <c r="O488" s="409">
        <v>9313.4500000000007</v>
      </c>
      <c r="P488" s="414">
        <v>1868361.12</v>
      </c>
    </row>
    <row r="489" spans="1:16" ht="20.100000000000001" customHeight="1">
      <c r="A489" s="412">
        <v>125</v>
      </c>
      <c r="B489" s="406" t="s">
        <v>1141</v>
      </c>
      <c r="C489" s="407"/>
      <c r="D489" s="407"/>
      <c r="E489" s="410" t="s">
        <v>1142</v>
      </c>
      <c r="F489" s="407"/>
      <c r="G489" s="407"/>
      <c r="H489" s="411" t="s">
        <v>1143</v>
      </c>
      <c r="I489" s="410" t="s">
        <v>1144</v>
      </c>
      <c r="J489" s="407"/>
      <c r="K489" s="407"/>
      <c r="L489" s="407">
        <v>110001</v>
      </c>
      <c r="M489" s="409">
        <v>0</v>
      </c>
      <c r="N489" s="409">
        <v>0</v>
      </c>
      <c r="O489" s="409">
        <v>9320.75</v>
      </c>
      <c r="P489" s="414">
        <v>1877681.87</v>
      </c>
    </row>
    <row r="490" spans="1:16" ht="20.100000000000001" customHeight="1">
      <c r="A490" s="412">
        <v>126</v>
      </c>
      <c r="B490" s="406" t="s">
        <v>1141</v>
      </c>
      <c r="C490" s="407"/>
      <c r="D490" s="407"/>
      <c r="E490" s="410" t="s">
        <v>1142</v>
      </c>
      <c r="F490" s="407"/>
      <c r="G490" s="407"/>
      <c r="H490" s="411" t="s">
        <v>1143</v>
      </c>
      <c r="I490" s="410" t="s">
        <v>1144</v>
      </c>
      <c r="J490" s="407"/>
      <c r="K490" s="407"/>
      <c r="L490" s="407">
        <v>110001</v>
      </c>
      <c r="M490" s="409">
        <v>0</v>
      </c>
      <c r="N490" s="409">
        <v>0</v>
      </c>
      <c r="O490" s="409">
        <v>8821.4699999999993</v>
      </c>
      <c r="P490" s="414">
        <v>1886503.34</v>
      </c>
    </row>
    <row r="491" spans="1:16" ht="20.100000000000001" customHeight="1">
      <c r="A491" s="412">
        <v>127</v>
      </c>
      <c r="B491" s="406" t="s">
        <v>1141</v>
      </c>
      <c r="C491" s="407"/>
      <c r="D491" s="407"/>
      <c r="E491" s="410" t="s">
        <v>1142</v>
      </c>
      <c r="F491" s="407"/>
      <c r="G491" s="407"/>
      <c r="H491" s="411" t="s">
        <v>1143</v>
      </c>
      <c r="I491" s="410" t="s">
        <v>1144</v>
      </c>
      <c r="J491" s="407"/>
      <c r="K491" s="407"/>
      <c r="L491" s="407">
        <v>110001</v>
      </c>
      <c r="M491" s="409">
        <v>0</v>
      </c>
      <c r="N491" s="409">
        <v>0</v>
      </c>
      <c r="O491" s="409">
        <v>7889.75</v>
      </c>
      <c r="P491" s="414">
        <v>1894393.09</v>
      </c>
    </row>
    <row r="492" spans="1:16" ht="20.100000000000001" customHeight="1">
      <c r="A492" s="412">
        <v>128</v>
      </c>
      <c r="B492" s="406" t="s">
        <v>1141</v>
      </c>
      <c r="C492" s="407"/>
      <c r="D492" s="407"/>
      <c r="E492" s="410" t="s">
        <v>1142</v>
      </c>
      <c r="F492" s="407"/>
      <c r="G492" s="407"/>
      <c r="H492" s="411" t="s">
        <v>1143</v>
      </c>
      <c r="I492" s="410" t="s">
        <v>1144</v>
      </c>
      <c r="J492" s="407"/>
      <c r="K492" s="407"/>
      <c r="L492" s="407">
        <v>110001</v>
      </c>
      <c r="M492" s="409">
        <v>0</v>
      </c>
      <c r="N492" s="409">
        <v>0</v>
      </c>
      <c r="O492" s="409">
        <v>8520.1</v>
      </c>
      <c r="P492" s="414">
        <v>1902913.19</v>
      </c>
    </row>
    <row r="493" spans="1:16" ht="20.100000000000001" customHeight="1">
      <c r="A493" s="412">
        <v>129</v>
      </c>
      <c r="B493" s="406" t="s">
        <v>1141</v>
      </c>
      <c r="C493" s="407"/>
      <c r="D493" s="407"/>
      <c r="E493" s="410" t="s">
        <v>1142</v>
      </c>
      <c r="F493" s="407"/>
      <c r="G493" s="407"/>
      <c r="H493" s="411" t="s">
        <v>1143</v>
      </c>
      <c r="I493" s="410" t="s">
        <v>1144</v>
      </c>
      <c r="J493" s="407"/>
      <c r="K493" s="407"/>
      <c r="L493" s="407">
        <v>110001</v>
      </c>
      <c r="M493" s="409">
        <v>0</v>
      </c>
      <c r="N493" s="409">
        <v>0</v>
      </c>
      <c r="O493" s="409">
        <v>8010.84</v>
      </c>
      <c r="P493" s="414">
        <v>1910924.03</v>
      </c>
    </row>
    <row r="494" spans="1:16" ht="20.100000000000001" customHeight="1">
      <c r="A494" s="412">
        <v>130</v>
      </c>
      <c r="B494" s="406" t="s">
        <v>1141</v>
      </c>
      <c r="C494" s="407"/>
      <c r="D494" s="407"/>
      <c r="E494" s="410" t="s">
        <v>1142</v>
      </c>
      <c r="F494" s="407"/>
      <c r="G494" s="407"/>
      <c r="H494" s="411" t="s">
        <v>1143</v>
      </c>
      <c r="I494" s="410" t="s">
        <v>1144</v>
      </c>
      <c r="J494" s="407"/>
      <c r="K494" s="407"/>
      <c r="L494" s="407">
        <v>110001</v>
      </c>
      <c r="M494" s="409">
        <v>0</v>
      </c>
      <c r="N494" s="409">
        <v>0</v>
      </c>
      <c r="O494" s="409">
        <v>10818.6</v>
      </c>
      <c r="P494" s="414">
        <v>1921742.63</v>
      </c>
    </row>
    <row r="495" spans="1:16" ht="20.100000000000001" customHeight="1">
      <c r="A495" s="412">
        <v>131</v>
      </c>
      <c r="B495" s="406" t="s">
        <v>1141</v>
      </c>
      <c r="C495" s="407"/>
      <c r="D495" s="407"/>
      <c r="E495" s="410" t="s">
        <v>1142</v>
      </c>
      <c r="F495" s="407"/>
      <c r="G495" s="407"/>
      <c r="H495" s="411" t="s">
        <v>1143</v>
      </c>
      <c r="I495" s="410" t="s">
        <v>1144</v>
      </c>
      <c r="J495" s="407"/>
      <c r="K495" s="407"/>
      <c r="L495" s="407">
        <v>110001</v>
      </c>
      <c r="M495" s="409">
        <v>0</v>
      </c>
      <c r="N495" s="409">
        <v>0</v>
      </c>
      <c r="O495" s="409">
        <v>11470.81</v>
      </c>
      <c r="P495" s="414">
        <v>1933213.44</v>
      </c>
    </row>
    <row r="496" spans="1:16" ht="20.100000000000001" customHeight="1">
      <c r="A496" s="412">
        <v>132</v>
      </c>
      <c r="B496" s="406" t="s">
        <v>1141</v>
      </c>
      <c r="C496" s="407"/>
      <c r="D496" s="407"/>
      <c r="E496" s="410" t="s">
        <v>1142</v>
      </c>
      <c r="F496" s="407"/>
      <c r="G496" s="407"/>
      <c r="H496" s="411" t="s">
        <v>1143</v>
      </c>
      <c r="I496" s="410" t="s">
        <v>1144</v>
      </c>
      <c r="J496" s="407"/>
      <c r="K496" s="407"/>
      <c r="L496" s="407">
        <v>110001</v>
      </c>
      <c r="M496" s="409">
        <v>0</v>
      </c>
      <c r="N496" s="409">
        <v>0</v>
      </c>
      <c r="O496" s="409">
        <v>10242.85</v>
      </c>
      <c r="P496" s="414">
        <v>1943456.29</v>
      </c>
    </row>
    <row r="497" spans="1:16" ht="20.100000000000001" customHeight="1">
      <c r="A497" s="412">
        <v>133</v>
      </c>
      <c r="B497" s="406" t="s">
        <v>1141</v>
      </c>
      <c r="C497" s="407"/>
      <c r="D497" s="407"/>
      <c r="E497" s="410" t="s">
        <v>1142</v>
      </c>
      <c r="F497" s="407"/>
      <c r="G497" s="407"/>
      <c r="H497" s="411" t="s">
        <v>1143</v>
      </c>
      <c r="I497" s="410" t="s">
        <v>1144</v>
      </c>
      <c r="J497" s="407"/>
      <c r="K497" s="407"/>
      <c r="L497" s="407">
        <v>110001</v>
      </c>
      <c r="M497" s="409">
        <v>0</v>
      </c>
      <c r="N497" s="409">
        <v>0</v>
      </c>
      <c r="O497" s="409">
        <v>12561.3</v>
      </c>
      <c r="P497" s="414">
        <v>1956017.59</v>
      </c>
    </row>
    <row r="498" spans="1:16" ht="20.100000000000001" customHeight="1">
      <c r="A498" s="412">
        <v>134</v>
      </c>
      <c r="B498" s="406" t="s">
        <v>1141</v>
      </c>
      <c r="C498" s="407"/>
      <c r="D498" s="407"/>
      <c r="E498" s="410" t="s">
        <v>1142</v>
      </c>
      <c r="F498" s="407"/>
      <c r="G498" s="407"/>
      <c r="H498" s="411" t="s">
        <v>1143</v>
      </c>
      <c r="I498" s="410" t="s">
        <v>1144</v>
      </c>
      <c r="J498" s="407"/>
      <c r="K498" s="407"/>
      <c r="L498" s="407">
        <v>110001</v>
      </c>
      <c r="M498" s="409">
        <v>0</v>
      </c>
      <c r="N498" s="409">
        <v>0</v>
      </c>
      <c r="O498" s="409">
        <v>11142.46</v>
      </c>
      <c r="P498" s="414">
        <v>1967160.05</v>
      </c>
    </row>
    <row r="499" spans="1:16" ht="20.100000000000001" customHeight="1">
      <c r="A499" s="412">
        <v>135</v>
      </c>
      <c r="B499" s="406" t="s">
        <v>1141</v>
      </c>
      <c r="C499" s="407"/>
      <c r="D499" s="407"/>
      <c r="E499" s="410" t="s">
        <v>1142</v>
      </c>
      <c r="F499" s="407"/>
      <c r="G499" s="407"/>
      <c r="H499" s="411" t="s">
        <v>1143</v>
      </c>
      <c r="I499" s="410" t="s">
        <v>1144</v>
      </c>
      <c r="J499" s="407"/>
      <c r="K499" s="407"/>
      <c r="L499" s="407">
        <v>110001</v>
      </c>
      <c r="M499" s="409">
        <v>0</v>
      </c>
      <c r="N499" s="409">
        <v>0</v>
      </c>
      <c r="O499" s="409">
        <v>8207.8799999999992</v>
      </c>
      <c r="P499" s="414">
        <v>1975367.93</v>
      </c>
    </row>
    <row r="500" spans="1:16" ht="20.100000000000001" customHeight="1">
      <c r="A500" s="412">
        <v>136</v>
      </c>
      <c r="B500" s="406" t="s">
        <v>1141</v>
      </c>
      <c r="C500" s="407"/>
      <c r="D500" s="407"/>
      <c r="E500" s="410" t="s">
        <v>1142</v>
      </c>
      <c r="F500" s="407"/>
      <c r="G500" s="407"/>
      <c r="H500" s="411" t="s">
        <v>1143</v>
      </c>
      <c r="I500" s="410" t="s">
        <v>1144</v>
      </c>
      <c r="J500" s="407"/>
      <c r="K500" s="407"/>
      <c r="L500" s="407">
        <v>110001</v>
      </c>
      <c r="M500" s="409">
        <v>0</v>
      </c>
      <c r="N500" s="409">
        <v>0</v>
      </c>
      <c r="O500" s="409">
        <v>8520.1</v>
      </c>
      <c r="P500" s="414">
        <v>1983888.03</v>
      </c>
    </row>
    <row r="501" spans="1:16" ht="20.100000000000001" customHeight="1">
      <c r="A501" s="412">
        <v>137</v>
      </c>
      <c r="B501" s="406" t="s">
        <v>1141</v>
      </c>
      <c r="C501" s="407"/>
      <c r="D501" s="407"/>
      <c r="E501" s="410" t="s">
        <v>1142</v>
      </c>
      <c r="F501" s="407"/>
      <c r="G501" s="407"/>
      <c r="H501" s="411" t="s">
        <v>1143</v>
      </c>
      <c r="I501" s="410" t="s">
        <v>1144</v>
      </c>
      <c r="J501" s="407"/>
      <c r="K501" s="407"/>
      <c r="L501" s="407">
        <v>110001</v>
      </c>
      <c r="M501" s="409">
        <v>0</v>
      </c>
      <c r="N501" s="409">
        <v>0</v>
      </c>
      <c r="O501" s="409">
        <v>24858.6</v>
      </c>
      <c r="P501" s="414">
        <v>2008746.63</v>
      </c>
    </row>
    <row r="502" spans="1:16" ht="20.100000000000001" customHeight="1">
      <c r="A502" s="412">
        <v>138</v>
      </c>
      <c r="B502" s="406" t="s">
        <v>1141</v>
      </c>
      <c r="C502" s="407"/>
      <c r="D502" s="407"/>
      <c r="E502" s="410" t="s">
        <v>1142</v>
      </c>
      <c r="F502" s="407"/>
      <c r="G502" s="407"/>
      <c r="H502" s="411" t="s">
        <v>1143</v>
      </c>
      <c r="I502" s="410" t="s">
        <v>1144</v>
      </c>
      <c r="J502" s="407"/>
      <c r="K502" s="407"/>
      <c r="L502" s="407">
        <v>110001</v>
      </c>
      <c r="M502" s="409">
        <v>0</v>
      </c>
      <c r="N502" s="409">
        <v>0</v>
      </c>
      <c r="O502" s="409">
        <v>10142.219999999999</v>
      </c>
      <c r="P502" s="414">
        <v>2018888.85</v>
      </c>
    </row>
    <row r="503" spans="1:16" ht="20.100000000000001" customHeight="1">
      <c r="A503" s="412">
        <v>139</v>
      </c>
      <c r="B503" s="406" t="s">
        <v>1141</v>
      </c>
      <c r="C503" s="407"/>
      <c r="D503" s="407"/>
      <c r="E503" s="410" t="s">
        <v>1142</v>
      </c>
      <c r="F503" s="407"/>
      <c r="G503" s="407"/>
      <c r="H503" s="411" t="s">
        <v>1143</v>
      </c>
      <c r="I503" s="410" t="s">
        <v>1144</v>
      </c>
      <c r="J503" s="407"/>
      <c r="K503" s="407"/>
      <c r="L503" s="407">
        <v>110001</v>
      </c>
      <c r="M503" s="409">
        <v>0</v>
      </c>
      <c r="N503" s="409">
        <v>0</v>
      </c>
      <c r="O503" s="409">
        <v>29477</v>
      </c>
      <c r="P503" s="414">
        <v>2048365.85</v>
      </c>
    </row>
    <row r="504" spans="1:16" ht="20.100000000000001" customHeight="1">
      <c r="A504" s="412">
        <v>140</v>
      </c>
      <c r="B504" s="406" t="s">
        <v>1141</v>
      </c>
      <c r="C504" s="407"/>
      <c r="D504" s="407"/>
      <c r="E504" s="410" t="s">
        <v>1142</v>
      </c>
      <c r="F504" s="407"/>
      <c r="G504" s="407"/>
      <c r="H504" s="411" t="s">
        <v>1143</v>
      </c>
      <c r="I504" s="410" t="s">
        <v>1144</v>
      </c>
      <c r="J504" s="407"/>
      <c r="K504" s="407"/>
      <c r="L504" s="407">
        <v>110001</v>
      </c>
      <c r="M504" s="409">
        <v>0</v>
      </c>
      <c r="N504" s="409">
        <v>0</v>
      </c>
      <c r="O504" s="409">
        <v>23947.69</v>
      </c>
      <c r="P504" s="414">
        <v>2072313.54</v>
      </c>
    </row>
    <row r="505" spans="1:16" ht="20.100000000000001" customHeight="1">
      <c r="A505" s="412">
        <v>141</v>
      </c>
      <c r="B505" s="406" t="s">
        <v>1141</v>
      </c>
      <c r="C505" s="407"/>
      <c r="D505" s="407"/>
      <c r="E505" s="410" t="s">
        <v>1142</v>
      </c>
      <c r="F505" s="407"/>
      <c r="G505" s="407"/>
      <c r="H505" s="411" t="s">
        <v>1143</v>
      </c>
      <c r="I505" s="410" t="s">
        <v>1144</v>
      </c>
      <c r="J505" s="407"/>
      <c r="K505" s="407"/>
      <c r="L505" s="407">
        <v>110001</v>
      </c>
      <c r="M505" s="409">
        <v>0</v>
      </c>
      <c r="N505" s="409">
        <v>0</v>
      </c>
      <c r="O505" s="409">
        <v>4557.8500000000004</v>
      </c>
      <c r="P505" s="414">
        <v>2076871.39</v>
      </c>
    </row>
    <row r="506" spans="1:16" ht="20.100000000000001" customHeight="1">
      <c r="A506" s="412">
        <v>142</v>
      </c>
      <c r="B506" s="406" t="s">
        <v>1141</v>
      </c>
      <c r="C506" s="407"/>
      <c r="D506" s="407"/>
      <c r="E506" s="410" t="s">
        <v>1142</v>
      </c>
      <c r="F506" s="407"/>
      <c r="G506" s="407"/>
      <c r="H506" s="411" t="s">
        <v>1143</v>
      </c>
      <c r="I506" s="410" t="s">
        <v>1144</v>
      </c>
      <c r="J506" s="407"/>
      <c r="K506" s="407"/>
      <c r="L506" s="407">
        <v>110001</v>
      </c>
      <c r="M506" s="409">
        <v>0</v>
      </c>
      <c r="N506" s="409">
        <v>0</v>
      </c>
      <c r="O506" s="409">
        <v>12361.63</v>
      </c>
      <c r="P506" s="414">
        <v>2089233.02</v>
      </c>
    </row>
    <row r="507" spans="1:16" ht="20.100000000000001" customHeight="1">
      <c r="A507" s="412">
        <v>143</v>
      </c>
      <c r="B507" s="406" t="s">
        <v>1141</v>
      </c>
      <c r="C507" s="407"/>
      <c r="D507" s="407"/>
      <c r="E507" s="410" t="s">
        <v>1142</v>
      </c>
      <c r="F507" s="407"/>
      <c r="G507" s="407"/>
      <c r="H507" s="411" t="s">
        <v>1143</v>
      </c>
      <c r="I507" s="410" t="s">
        <v>1144</v>
      </c>
      <c r="J507" s="407"/>
      <c r="K507" s="407"/>
      <c r="L507" s="407">
        <v>110001</v>
      </c>
      <c r="M507" s="409">
        <v>0</v>
      </c>
      <c r="N507" s="409">
        <v>0</v>
      </c>
      <c r="O507" s="409">
        <v>13980.05</v>
      </c>
      <c r="P507" s="414">
        <v>2103213.0699999998</v>
      </c>
    </row>
    <row r="508" spans="1:16" ht="20.100000000000001" customHeight="1">
      <c r="A508" s="412">
        <v>144</v>
      </c>
      <c r="B508" s="406" t="s">
        <v>1141</v>
      </c>
      <c r="C508" s="407"/>
      <c r="D508" s="407"/>
      <c r="E508" s="410" t="s">
        <v>1142</v>
      </c>
      <c r="F508" s="407"/>
      <c r="G508" s="407"/>
      <c r="H508" s="411" t="s">
        <v>1143</v>
      </c>
      <c r="I508" s="410" t="s">
        <v>1144</v>
      </c>
      <c r="J508" s="407"/>
      <c r="K508" s="407"/>
      <c r="L508" s="407">
        <v>110001</v>
      </c>
      <c r="M508" s="409">
        <v>0</v>
      </c>
      <c r="N508" s="409">
        <v>0</v>
      </c>
      <c r="O508" s="409">
        <v>11640.15</v>
      </c>
      <c r="P508" s="414">
        <v>2114853.2200000002</v>
      </c>
    </row>
    <row r="509" spans="1:16" ht="20.100000000000001" customHeight="1">
      <c r="A509" s="412">
        <v>145</v>
      </c>
      <c r="B509" s="406" t="s">
        <v>1141</v>
      </c>
      <c r="C509" s="407"/>
      <c r="D509" s="407"/>
      <c r="E509" s="410" t="s">
        <v>1142</v>
      </c>
      <c r="F509" s="407"/>
      <c r="G509" s="407"/>
      <c r="H509" s="411" t="s">
        <v>1143</v>
      </c>
      <c r="I509" s="410" t="s">
        <v>1144</v>
      </c>
      <c r="J509" s="407"/>
      <c r="K509" s="407"/>
      <c r="L509" s="407">
        <v>110001</v>
      </c>
      <c r="M509" s="409">
        <v>0</v>
      </c>
      <c r="N509" s="409">
        <v>0</v>
      </c>
      <c r="O509" s="409">
        <v>18896.169999999998</v>
      </c>
      <c r="P509" s="414">
        <v>2133749.39</v>
      </c>
    </row>
    <row r="510" spans="1:16" ht="20.100000000000001" customHeight="1">
      <c r="A510" s="412">
        <v>146</v>
      </c>
      <c r="B510" s="406" t="s">
        <v>1141</v>
      </c>
      <c r="C510" s="407"/>
      <c r="D510" s="407"/>
      <c r="E510" s="410" t="s">
        <v>1142</v>
      </c>
      <c r="F510" s="407"/>
      <c r="G510" s="407"/>
      <c r="H510" s="411" t="s">
        <v>1143</v>
      </c>
      <c r="I510" s="410" t="s">
        <v>1144</v>
      </c>
      <c r="J510" s="407"/>
      <c r="K510" s="407"/>
      <c r="L510" s="407">
        <v>110001</v>
      </c>
      <c r="M510" s="409">
        <v>0</v>
      </c>
      <c r="N510" s="409">
        <v>0</v>
      </c>
      <c r="O510" s="409">
        <v>9228.39</v>
      </c>
      <c r="P510" s="414">
        <v>2142977.7799999998</v>
      </c>
    </row>
    <row r="511" spans="1:16" ht="20.100000000000001" customHeight="1">
      <c r="A511" s="412">
        <v>147</v>
      </c>
      <c r="B511" s="406" t="s">
        <v>1141</v>
      </c>
      <c r="C511" s="407"/>
      <c r="D511" s="407"/>
      <c r="E511" s="410" t="s">
        <v>1142</v>
      </c>
      <c r="F511" s="407"/>
      <c r="G511" s="407"/>
      <c r="H511" s="411" t="s">
        <v>1143</v>
      </c>
      <c r="I511" s="410" t="s">
        <v>1144</v>
      </c>
      <c r="J511" s="407"/>
      <c r="K511" s="407"/>
      <c r="L511" s="407">
        <v>110001</v>
      </c>
      <c r="M511" s="409">
        <v>0</v>
      </c>
      <c r="N511" s="409">
        <v>0</v>
      </c>
      <c r="O511" s="409">
        <v>18946.96</v>
      </c>
      <c r="P511" s="414">
        <v>2161924.7400000002</v>
      </c>
    </row>
    <row r="512" spans="1:16" ht="20.100000000000001" customHeight="1">
      <c r="A512" s="412">
        <v>148</v>
      </c>
      <c r="B512" s="406" t="s">
        <v>1141</v>
      </c>
      <c r="C512" s="407"/>
      <c r="D512" s="407"/>
      <c r="E512" s="410" t="s">
        <v>1142</v>
      </c>
      <c r="F512" s="407"/>
      <c r="G512" s="407"/>
      <c r="H512" s="411" t="s">
        <v>1143</v>
      </c>
      <c r="I512" s="410" t="s">
        <v>1144</v>
      </c>
      <c r="J512" s="407"/>
      <c r="K512" s="407"/>
      <c r="L512" s="407">
        <v>110001</v>
      </c>
      <c r="M512" s="409">
        <v>0</v>
      </c>
      <c r="N512" s="409">
        <v>0</v>
      </c>
      <c r="O512" s="409">
        <v>4379.91</v>
      </c>
      <c r="P512" s="414">
        <v>2166304.65</v>
      </c>
    </row>
    <row r="513" spans="1:16" ht="20.100000000000001" customHeight="1">
      <c r="A513" s="412">
        <v>149</v>
      </c>
      <c r="B513" s="406" t="s">
        <v>1141</v>
      </c>
      <c r="C513" s="407"/>
      <c r="D513" s="407"/>
      <c r="E513" s="410" t="s">
        <v>1142</v>
      </c>
      <c r="F513" s="407"/>
      <c r="G513" s="407"/>
      <c r="H513" s="411" t="s">
        <v>1143</v>
      </c>
      <c r="I513" s="410" t="s">
        <v>1144</v>
      </c>
      <c r="J513" s="407"/>
      <c r="K513" s="407"/>
      <c r="L513" s="407">
        <v>110001</v>
      </c>
      <c r="M513" s="409">
        <v>0</v>
      </c>
      <c r="N513" s="409">
        <v>0</v>
      </c>
      <c r="O513" s="409">
        <v>9466.16</v>
      </c>
      <c r="P513" s="414">
        <v>2175770.81</v>
      </c>
    </row>
    <row r="514" spans="1:16" ht="20.100000000000001" customHeight="1">
      <c r="A514" s="412">
        <v>150</v>
      </c>
      <c r="B514" s="406" t="s">
        <v>1141</v>
      </c>
      <c r="C514" s="407"/>
      <c r="D514" s="407"/>
      <c r="E514" s="410" t="s">
        <v>1142</v>
      </c>
      <c r="F514" s="407"/>
      <c r="G514" s="407"/>
      <c r="H514" s="411" t="s">
        <v>1143</v>
      </c>
      <c r="I514" s="410" t="s">
        <v>1144</v>
      </c>
      <c r="J514" s="407"/>
      <c r="K514" s="407"/>
      <c r="L514" s="407">
        <v>110001</v>
      </c>
      <c r="M514" s="409">
        <v>0</v>
      </c>
      <c r="N514" s="409">
        <v>0</v>
      </c>
      <c r="O514" s="409">
        <v>13345.26</v>
      </c>
      <c r="P514" s="414">
        <v>2189116.0699999998</v>
      </c>
    </row>
    <row r="515" spans="1:16" ht="20.100000000000001" customHeight="1">
      <c r="A515" s="412">
        <v>151</v>
      </c>
      <c r="B515" s="406" t="s">
        <v>1141</v>
      </c>
      <c r="C515" s="407"/>
      <c r="D515" s="407"/>
      <c r="E515" s="410" t="s">
        <v>1142</v>
      </c>
      <c r="F515" s="407"/>
      <c r="G515" s="407"/>
      <c r="H515" s="411" t="s">
        <v>1143</v>
      </c>
      <c r="I515" s="410" t="s">
        <v>1144</v>
      </c>
      <c r="J515" s="407"/>
      <c r="K515" s="407"/>
      <c r="L515" s="407">
        <v>110001</v>
      </c>
      <c r="M515" s="409">
        <v>0</v>
      </c>
      <c r="N515" s="409">
        <v>0</v>
      </c>
      <c r="O515" s="409">
        <v>22589.11</v>
      </c>
      <c r="P515" s="414">
        <v>2211705.1800000002</v>
      </c>
    </row>
    <row r="516" spans="1:16" ht="20.100000000000001" customHeight="1">
      <c r="A516" s="412">
        <v>152</v>
      </c>
      <c r="B516" s="406" t="s">
        <v>1141</v>
      </c>
      <c r="C516" s="407"/>
      <c r="D516" s="407"/>
      <c r="E516" s="410" t="s">
        <v>1142</v>
      </c>
      <c r="F516" s="407"/>
      <c r="G516" s="407"/>
      <c r="H516" s="411" t="s">
        <v>1143</v>
      </c>
      <c r="I516" s="410" t="s">
        <v>1144</v>
      </c>
      <c r="J516" s="407"/>
      <c r="K516" s="407"/>
      <c r="L516" s="407">
        <v>110001</v>
      </c>
      <c r="M516" s="409">
        <v>0</v>
      </c>
      <c r="N516" s="409">
        <v>0</v>
      </c>
      <c r="O516" s="409">
        <v>14556.91</v>
      </c>
      <c r="P516" s="414">
        <v>2226262.09</v>
      </c>
    </row>
    <row r="517" spans="1:16" ht="20.100000000000001" customHeight="1">
      <c r="A517" s="412">
        <v>153</v>
      </c>
      <c r="B517" s="406" t="s">
        <v>1141</v>
      </c>
      <c r="C517" s="407"/>
      <c r="D517" s="407"/>
      <c r="E517" s="410" t="s">
        <v>1142</v>
      </c>
      <c r="F517" s="407"/>
      <c r="G517" s="407"/>
      <c r="H517" s="411" t="s">
        <v>1143</v>
      </c>
      <c r="I517" s="410" t="s">
        <v>1144</v>
      </c>
      <c r="J517" s="407"/>
      <c r="K517" s="407"/>
      <c r="L517" s="407">
        <v>110001</v>
      </c>
      <c r="M517" s="409">
        <v>0</v>
      </c>
      <c r="N517" s="409">
        <v>0</v>
      </c>
      <c r="O517" s="409">
        <v>14251.42</v>
      </c>
      <c r="P517" s="414">
        <v>2240513.5099999998</v>
      </c>
    </row>
    <row r="518" spans="1:16" ht="20.100000000000001" customHeight="1">
      <c r="A518" s="412">
        <v>154</v>
      </c>
      <c r="B518" s="406" t="s">
        <v>1141</v>
      </c>
      <c r="C518" s="407"/>
      <c r="D518" s="407"/>
      <c r="E518" s="410" t="s">
        <v>1142</v>
      </c>
      <c r="F518" s="407"/>
      <c r="G518" s="407"/>
      <c r="H518" s="411" t="s">
        <v>1143</v>
      </c>
      <c r="I518" s="410" t="s">
        <v>1144</v>
      </c>
      <c r="J518" s="407"/>
      <c r="K518" s="407"/>
      <c r="L518" s="407">
        <v>110001</v>
      </c>
      <c r="M518" s="409">
        <v>0</v>
      </c>
      <c r="N518" s="409">
        <v>0</v>
      </c>
      <c r="O518" s="409">
        <v>14209.98</v>
      </c>
      <c r="P518" s="414">
        <v>2254723.4900000002</v>
      </c>
    </row>
    <row r="519" spans="1:16" ht="20.100000000000001" customHeight="1">
      <c r="A519" s="412">
        <v>155</v>
      </c>
      <c r="B519" s="406" t="s">
        <v>1141</v>
      </c>
      <c r="C519" s="407"/>
      <c r="D519" s="407"/>
      <c r="E519" s="410" t="s">
        <v>1142</v>
      </c>
      <c r="F519" s="407"/>
      <c r="G519" s="407"/>
      <c r="H519" s="411" t="s">
        <v>1143</v>
      </c>
      <c r="I519" s="410" t="s">
        <v>1144</v>
      </c>
      <c r="J519" s="407"/>
      <c r="K519" s="407"/>
      <c r="L519" s="407">
        <v>110001</v>
      </c>
      <c r="M519" s="409">
        <v>0</v>
      </c>
      <c r="N519" s="409">
        <v>0</v>
      </c>
      <c r="O519" s="409">
        <v>24631.69</v>
      </c>
      <c r="P519" s="414">
        <v>2279355.1800000002</v>
      </c>
    </row>
    <row r="520" spans="1:16" ht="20.100000000000001" customHeight="1">
      <c r="A520" s="412">
        <v>156</v>
      </c>
      <c r="B520" s="406" t="s">
        <v>1141</v>
      </c>
      <c r="C520" s="407"/>
      <c r="D520" s="407"/>
      <c r="E520" s="410" t="s">
        <v>1142</v>
      </c>
      <c r="F520" s="407"/>
      <c r="G520" s="407"/>
      <c r="H520" s="411" t="s">
        <v>1143</v>
      </c>
      <c r="I520" s="410" t="s">
        <v>1144</v>
      </c>
      <c r="J520" s="407"/>
      <c r="K520" s="407"/>
      <c r="L520" s="407">
        <v>110001</v>
      </c>
      <c r="M520" s="409">
        <v>0</v>
      </c>
      <c r="N520" s="409">
        <v>0</v>
      </c>
      <c r="O520" s="409">
        <v>18578.8</v>
      </c>
      <c r="P520" s="414">
        <v>2297933.98</v>
      </c>
    </row>
    <row r="521" spans="1:16" ht="20.100000000000001" customHeight="1">
      <c r="A521" s="412">
        <v>157</v>
      </c>
      <c r="B521" s="406" t="s">
        <v>1141</v>
      </c>
      <c r="C521" s="407"/>
      <c r="D521" s="407"/>
      <c r="E521" s="410" t="s">
        <v>1142</v>
      </c>
      <c r="F521" s="407"/>
      <c r="G521" s="407"/>
      <c r="H521" s="411" t="s">
        <v>1143</v>
      </c>
      <c r="I521" s="410" t="s">
        <v>1144</v>
      </c>
      <c r="J521" s="407"/>
      <c r="K521" s="407"/>
      <c r="L521" s="407">
        <v>110001</v>
      </c>
      <c r="M521" s="409">
        <v>0</v>
      </c>
      <c r="N521" s="409">
        <v>0</v>
      </c>
      <c r="O521" s="409">
        <v>11921.3</v>
      </c>
      <c r="P521" s="414">
        <v>2309855.2799999998</v>
      </c>
    </row>
    <row r="522" spans="1:16" ht="20.100000000000001" customHeight="1">
      <c r="A522" s="412">
        <v>158</v>
      </c>
      <c r="B522" s="406" t="s">
        <v>1141</v>
      </c>
      <c r="C522" s="407"/>
      <c r="D522" s="407"/>
      <c r="E522" s="410" t="s">
        <v>1142</v>
      </c>
      <c r="F522" s="407"/>
      <c r="G522" s="407"/>
      <c r="H522" s="411" t="s">
        <v>1143</v>
      </c>
      <c r="I522" s="410" t="s">
        <v>1144</v>
      </c>
      <c r="J522" s="407"/>
      <c r="K522" s="407"/>
      <c r="L522" s="407">
        <v>110001</v>
      </c>
      <c r="M522" s="409">
        <v>0</v>
      </c>
      <c r="N522" s="409">
        <v>0</v>
      </c>
      <c r="O522" s="409">
        <v>23566.52</v>
      </c>
      <c r="P522" s="414">
        <v>2333421.7999999998</v>
      </c>
    </row>
    <row r="523" spans="1:16" ht="20.100000000000001" customHeight="1">
      <c r="A523" s="412">
        <v>159</v>
      </c>
      <c r="B523" s="406" t="s">
        <v>1141</v>
      </c>
      <c r="C523" s="407"/>
      <c r="D523" s="407"/>
      <c r="E523" s="410" t="s">
        <v>1142</v>
      </c>
      <c r="F523" s="407"/>
      <c r="G523" s="407"/>
      <c r="H523" s="411" t="s">
        <v>1143</v>
      </c>
      <c r="I523" s="410" t="s">
        <v>1144</v>
      </c>
      <c r="J523" s="407"/>
      <c r="K523" s="407"/>
      <c r="L523" s="407">
        <v>110001</v>
      </c>
      <c r="M523" s="409">
        <v>0</v>
      </c>
      <c r="N523" s="409">
        <v>0</v>
      </c>
      <c r="O523" s="409">
        <v>4400.3900000000003</v>
      </c>
      <c r="P523" s="414">
        <v>2337822.19</v>
      </c>
    </row>
    <row r="524" spans="1:16" ht="20.100000000000001" customHeight="1">
      <c r="A524" s="412">
        <v>160</v>
      </c>
      <c r="B524" s="406" t="s">
        <v>1141</v>
      </c>
      <c r="C524" s="407"/>
      <c r="D524" s="407"/>
      <c r="E524" s="410" t="s">
        <v>1142</v>
      </c>
      <c r="F524" s="407"/>
      <c r="G524" s="407"/>
      <c r="H524" s="411" t="s">
        <v>1143</v>
      </c>
      <c r="I524" s="410" t="s">
        <v>1144</v>
      </c>
      <c r="J524" s="407"/>
      <c r="K524" s="407"/>
      <c r="L524" s="407">
        <v>110001</v>
      </c>
      <c r="M524" s="409">
        <v>0</v>
      </c>
      <c r="N524" s="409">
        <v>0</v>
      </c>
      <c r="O524" s="409">
        <v>24593.73</v>
      </c>
      <c r="P524" s="414">
        <v>2362415.92</v>
      </c>
    </row>
    <row r="525" spans="1:16" ht="20.100000000000001" customHeight="1">
      <c r="A525" s="412">
        <v>161</v>
      </c>
      <c r="B525" s="406" t="s">
        <v>1141</v>
      </c>
      <c r="C525" s="407"/>
      <c r="D525" s="407"/>
      <c r="E525" s="410" t="s">
        <v>1142</v>
      </c>
      <c r="F525" s="407"/>
      <c r="G525" s="407"/>
      <c r="H525" s="411" t="s">
        <v>1143</v>
      </c>
      <c r="I525" s="410" t="s">
        <v>1144</v>
      </c>
      <c r="J525" s="407"/>
      <c r="K525" s="407"/>
      <c r="L525" s="407">
        <v>110001</v>
      </c>
      <c r="M525" s="409">
        <v>0</v>
      </c>
      <c r="N525" s="409">
        <v>0</v>
      </c>
      <c r="O525" s="409">
        <v>19558.89</v>
      </c>
      <c r="P525" s="414">
        <v>2381974.81</v>
      </c>
    </row>
    <row r="526" spans="1:16" ht="20.100000000000001" customHeight="1">
      <c r="A526" s="412">
        <v>162</v>
      </c>
      <c r="B526" s="406" t="s">
        <v>1141</v>
      </c>
      <c r="C526" s="407"/>
      <c r="D526" s="407"/>
      <c r="E526" s="410" t="s">
        <v>1142</v>
      </c>
      <c r="F526" s="407"/>
      <c r="G526" s="407"/>
      <c r="H526" s="411" t="s">
        <v>1143</v>
      </c>
      <c r="I526" s="410" t="s">
        <v>1144</v>
      </c>
      <c r="J526" s="407"/>
      <c r="K526" s="407"/>
      <c r="L526" s="407">
        <v>110001</v>
      </c>
      <c r="M526" s="409">
        <v>0</v>
      </c>
      <c r="N526" s="409">
        <v>0</v>
      </c>
      <c r="O526" s="409">
        <v>19734.95</v>
      </c>
      <c r="P526" s="414">
        <v>2401709.7599999998</v>
      </c>
    </row>
    <row r="527" spans="1:16" ht="20.100000000000001" customHeight="1">
      <c r="A527" s="412">
        <v>163</v>
      </c>
      <c r="B527" s="406" t="s">
        <v>1141</v>
      </c>
      <c r="C527" s="407"/>
      <c r="D527" s="407"/>
      <c r="E527" s="410" t="s">
        <v>1142</v>
      </c>
      <c r="F527" s="407"/>
      <c r="G527" s="407"/>
      <c r="H527" s="411" t="s">
        <v>1143</v>
      </c>
      <c r="I527" s="410" t="s">
        <v>1144</v>
      </c>
      <c r="J527" s="407"/>
      <c r="K527" s="407"/>
      <c r="L527" s="407">
        <v>110001</v>
      </c>
      <c r="M527" s="409">
        <v>0</v>
      </c>
      <c r="N527" s="409">
        <v>0</v>
      </c>
      <c r="O527" s="409">
        <v>16566.66</v>
      </c>
      <c r="P527" s="414">
        <v>2418276.42</v>
      </c>
    </row>
    <row r="528" spans="1:16" ht="20.100000000000001" customHeight="1">
      <c r="A528" s="412">
        <v>164</v>
      </c>
      <c r="B528" s="406" t="s">
        <v>1141</v>
      </c>
      <c r="C528" s="407"/>
      <c r="D528" s="407"/>
      <c r="E528" s="410" t="s">
        <v>1142</v>
      </c>
      <c r="F528" s="407"/>
      <c r="G528" s="407"/>
      <c r="H528" s="411" t="s">
        <v>1143</v>
      </c>
      <c r="I528" s="410" t="s">
        <v>1144</v>
      </c>
      <c r="J528" s="407"/>
      <c r="K528" s="407"/>
      <c r="L528" s="407">
        <v>110001</v>
      </c>
      <c r="M528" s="409">
        <v>0</v>
      </c>
      <c r="N528" s="409">
        <v>0</v>
      </c>
      <c r="O528" s="409">
        <v>15405.08</v>
      </c>
      <c r="P528" s="414">
        <v>2433681.5</v>
      </c>
    </row>
    <row r="529" spans="1:16" ht="20.100000000000001" customHeight="1">
      <c r="A529" s="412">
        <v>165</v>
      </c>
      <c r="B529" s="406" t="s">
        <v>1141</v>
      </c>
      <c r="C529" s="407"/>
      <c r="D529" s="407"/>
      <c r="E529" s="410" t="s">
        <v>1142</v>
      </c>
      <c r="F529" s="407"/>
      <c r="G529" s="407"/>
      <c r="H529" s="411" t="s">
        <v>1143</v>
      </c>
      <c r="I529" s="410" t="s">
        <v>1144</v>
      </c>
      <c r="J529" s="407"/>
      <c r="K529" s="407"/>
      <c r="L529" s="407">
        <v>110001</v>
      </c>
      <c r="M529" s="409">
        <v>0</v>
      </c>
      <c r="N529" s="409">
        <v>0</v>
      </c>
      <c r="O529" s="409">
        <v>19689.61</v>
      </c>
      <c r="P529" s="414">
        <v>2453371.11</v>
      </c>
    </row>
    <row r="530" spans="1:16" ht="20.100000000000001" customHeight="1">
      <c r="A530" s="412">
        <v>166</v>
      </c>
      <c r="B530" s="406" t="s">
        <v>1141</v>
      </c>
      <c r="C530" s="407"/>
      <c r="D530" s="407"/>
      <c r="E530" s="410" t="s">
        <v>1142</v>
      </c>
      <c r="F530" s="407"/>
      <c r="G530" s="407"/>
      <c r="H530" s="411" t="s">
        <v>1143</v>
      </c>
      <c r="I530" s="410" t="s">
        <v>1144</v>
      </c>
      <c r="J530" s="407"/>
      <c r="K530" s="407"/>
      <c r="L530" s="407">
        <v>110001</v>
      </c>
      <c r="M530" s="409">
        <v>0</v>
      </c>
      <c r="N530" s="409">
        <v>0</v>
      </c>
      <c r="O530" s="409">
        <v>14121.96</v>
      </c>
      <c r="P530" s="414">
        <v>2467493.0699999998</v>
      </c>
    </row>
    <row r="531" spans="1:16" ht="20.100000000000001" customHeight="1">
      <c r="A531" s="412">
        <v>167</v>
      </c>
      <c r="B531" s="406" t="s">
        <v>1141</v>
      </c>
      <c r="C531" s="407"/>
      <c r="D531" s="407"/>
      <c r="E531" s="410" t="s">
        <v>1142</v>
      </c>
      <c r="F531" s="407"/>
      <c r="G531" s="407"/>
      <c r="H531" s="411" t="s">
        <v>1143</v>
      </c>
      <c r="I531" s="410" t="s">
        <v>1144</v>
      </c>
      <c r="J531" s="407"/>
      <c r="K531" s="407"/>
      <c r="L531" s="407">
        <v>110001</v>
      </c>
      <c r="M531" s="409">
        <v>0</v>
      </c>
      <c r="N531" s="409">
        <v>0</v>
      </c>
      <c r="O531" s="409">
        <v>14770.33</v>
      </c>
      <c r="P531" s="414">
        <v>2482263.4</v>
      </c>
    </row>
    <row r="532" spans="1:16" ht="20.100000000000001" customHeight="1">
      <c r="A532" s="412">
        <v>168</v>
      </c>
      <c r="B532" s="406" t="s">
        <v>1141</v>
      </c>
      <c r="C532" s="407"/>
      <c r="D532" s="407"/>
      <c r="E532" s="410" t="s">
        <v>1142</v>
      </c>
      <c r="F532" s="407"/>
      <c r="G532" s="407"/>
      <c r="H532" s="411" t="s">
        <v>1143</v>
      </c>
      <c r="I532" s="410" t="s">
        <v>1144</v>
      </c>
      <c r="J532" s="407"/>
      <c r="K532" s="407"/>
      <c r="L532" s="407">
        <v>110001</v>
      </c>
      <c r="M532" s="409">
        <v>0</v>
      </c>
      <c r="N532" s="409">
        <v>0</v>
      </c>
      <c r="O532" s="409">
        <v>13692.19</v>
      </c>
      <c r="P532" s="414">
        <v>2495955.59</v>
      </c>
    </row>
    <row r="533" spans="1:16" ht="20.100000000000001" customHeight="1">
      <c r="A533" s="412">
        <v>169</v>
      </c>
      <c r="B533" s="406" t="s">
        <v>1141</v>
      </c>
      <c r="C533" s="407"/>
      <c r="D533" s="407"/>
      <c r="E533" s="410" t="s">
        <v>1142</v>
      </c>
      <c r="F533" s="407"/>
      <c r="G533" s="407"/>
      <c r="H533" s="411" t="s">
        <v>1143</v>
      </c>
      <c r="I533" s="410" t="s">
        <v>1144</v>
      </c>
      <c r="J533" s="407"/>
      <c r="K533" s="407"/>
      <c r="L533" s="407">
        <v>110001</v>
      </c>
      <c r="M533" s="409">
        <v>0</v>
      </c>
      <c r="N533" s="409">
        <v>0</v>
      </c>
      <c r="O533" s="409">
        <v>17785.37</v>
      </c>
      <c r="P533" s="414">
        <v>2513740.96</v>
      </c>
    </row>
    <row r="534" spans="1:16" ht="20.100000000000001" customHeight="1">
      <c r="A534" s="412">
        <v>170</v>
      </c>
      <c r="B534" s="406" t="s">
        <v>1141</v>
      </c>
      <c r="C534" s="407"/>
      <c r="D534" s="407"/>
      <c r="E534" s="410" t="s">
        <v>1142</v>
      </c>
      <c r="F534" s="407"/>
      <c r="G534" s="407"/>
      <c r="H534" s="411" t="s">
        <v>1143</v>
      </c>
      <c r="I534" s="410" t="s">
        <v>1144</v>
      </c>
      <c r="J534" s="407"/>
      <c r="K534" s="407"/>
      <c r="L534" s="407">
        <v>110001</v>
      </c>
      <c r="M534" s="409">
        <v>0</v>
      </c>
      <c r="N534" s="409">
        <v>0</v>
      </c>
      <c r="O534" s="409">
        <v>23463.16</v>
      </c>
      <c r="P534" s="414">
        <v>2537204.12</v>
      </c>
    </row>
    <row r="535" spans="1:16" ht="20.100000000000001" customHeight="1">
      <c r="A535" s="412">
        <v>171</v>
      </c>
      <c r="B535" s="406" t="s">
        <v>1141</v>
      </c>
      <c r="C535" s="407"/>
      <c r="D535" s="407"/>
      <c r="E535" s="410" t="s">
        <v>1142</v>
      </c>
      <c r="F535" s="407"/>
      <c r="G535" s="407"/>
      <c r="H535" s="411" t="s">
        <v>1143</v>
      </c>
      <c r="I535" s="410" t="s">
        <v>1144</v>
      </c>
      <c r="J535" s="407"/>
      <c r="K535" s="407"/>
      <c r="L535" s="407">
        <v>110001</v>
      </c>
      <c r="M535" s="409">
        <v>0</v>
      </c>
      <c r="N535" s="409">
        <v>0</v>
      </c>
      <c r="O535" s="409">
        <v>19797.509999999998</v>
      </c>
      <c r="P535" s="414">
        <v>2557001.63</v>
      </c>
    </row>
    <row r="536" spans="1:16" ht="20.100000000000001" customHeight="1">
      <c r="A536" s="412">
        <v>172</v>
      </c>
      <c r="B536" s="406" t="s">
        <v>1141</v>
      </c>
      <c r="C536" s="407"/>
      <c r="D536" s="407"/>
      <c r="E536" s="410" t="s">
        <v>1142</v>
      </c>
      <c r="F536" s="407"/>
      <c r="G536" s="407"/>
      <c r="H536" s="411" t="s">
        <v>1143</v>
      </c>
      <c r="I536" s="410" t="s">
        <v>1144</v>
      </c>
      <c r="J536" s="407"/>
      <c r="K536" s="407"/>
      <c r="L536" s="407">
        <v>110001</v>
      </c>
      <c r="M536" s="409">
        <v>0</v>
      </c>
      <c r="N536" s="409">
        <v>0</v>
      </c>
      <c r="O536" s="409">
        <v>26507.8</v>
      </c>
      <c r="P536" s="414">
        <v>2583509.4300000002</v>
      </c>
    </row>
    <row r="537" spans="1:16" ht="20.100000000000001" customHeight="1">
      <c r="A537" s="412">
        <v>173</v>
      </c>
      <c r="B537" s="406" t="s">
        <v>1141</v>
      </c>
      <c r="C537" s="407"/>
      <c r="D537" s="407"/>
      <c r="E537" s="410" t="s">
        <v>1142</v>
      </c>
      <c r="F537" s="407"/>
      <c r="G537" s="407"/>
      <c r="H537" s="411" t="s">
        <v>1143</v>
      </c>
      <c r="I537" s="410" t="s">
        <v>1144</v>
      </c>
      <c r="J537" s="407"/>
      <c r="K537" s="407"/>
      <c r="L537" s="407">
        <v>110001</v>
      </c>
      <c r="M537" s="409">
        <v>0</v>
      </c>
      <c r="N537" s="409">
        <v>0</v>
      </c>
      <c r="O537" s="409">
        <v>17595.810000000001</v>
      </c>
      <c r="P537" s="414">
        <v>2601105.2400000002</v>
      </c>
    </row>
    <row r="538" spans="1:16" ht="20.100000000000001" customHeight="1">
      <c r="A538" s="412">
        <v>174</v>
      </c>
      <c r="B538" s="406" t="s">
        <v>1141</v>
      </c>
      <c r="C538" s="407"/>
      <c r="D538" s="407"/>
      <c r="E538" s="410" t="s">
        <v>1142</v>
      </c>
      <c r="F538" s="407"/>
      <c r="G538" s="407"/>
      <c r="H538" s="411" t="s">
        <v>1143</v>
      </c>
      <c r="I538" s="410" t="s">
        <v>1144</v>
      </c>
      <c r="J538" s="407"/>
      <c r="K538" s="407"/>
      <c r="L538" s="407">
        <v>110001</v>
      </c>
      <c r="M538" s="409">
        <v>0</v>
      </c>
      <c r="N538" s="409">
        <v>0</v>
      </c>
      <c r="O538" s="409">
        <v>13234.25</v>
      </c>
      <c r="P538" s="414">
        <v>2614339.4900000002</v>
      </c>
    </row>
    <row r="539" spans="1:16" ht="20.100000000000001" customHeight="1">
      <c r="A539" s="412">
        <v>175</v>
      </c>
      <c r="B539" s="406" t="s">
        <v>1141</v>
      </c>
      <c r="C539" s="407"/>
      <c r="D539" s="407"/>
      <c r="E539" s="410" t="s">
        <v>1142</v>
      </c>
      <c r="F539" s="407"/>
      <c r="G539" s="407"/>
      <c r="H539" s="411" t="s">
        <v>1143</v>
      </c>
      <c r="I539" s="410" t="s">
        <v>1144</v>
      </c>
      <c r="J539" s="407"/>
      <c r="K539" s="407"/>
      <c r="L539" s="407">
        <v>110001</v>
      </c>
      <c r="M539" s="409">
        <v>0</v>
      </c>
      <c r="N539" s="409">
        <v>0</v>
      </c>
      <c r="O539" s="409">
        <v>9095.85</v>
      </c>
      <c r="P539" s="414">
        <v>2623435.34</v>
      </c>
    </row>
    <row r="540" spans="1:16" ht="20.100000000000001" customHeight="1">
      <c r="A540" s="412">
        <v>176</v>
      </c>
      <c r="B540" s="406" t="s">
        <v>1141</v>
      </c>
      <c r="C540" s="407"/>
      <c r="D540" s="407"/>
      <c r="E540" s="410" t="s">
        <v>1142</v>
      </c>
      <c r="F540" s="407"/>
      <c r="G540" s="407"/>
      <c r="H540" s="411" t="s">
        <v>1143</v>
      </c>
      <c r="I540" s="410" t="s">
        <v>1144</v>
      </c>
      <c r="J540" s="407"/>
      <c r="K540" s="407"/>
      <c r="L540" s="407">
        <v>110001</v>
      </c>
      <c r="M540" s="409">
        <v>0</v>
      </c>
      <c r="N540" s="409">
        <v>0</v>
      </c>
      <c r="O540" s="409">
        <v>9817.84</v>
      </c>
      <c r="P540" s="414">
        <v>2633253.1800000002</v>
      </c>
    </row>
    <row r="541" spans="1:16" ht="20.100000000000001" customHeight="1">
      <c r="A541" s="412">
        <v>177</v>
      </c>
      <c r="B541" s="406" t="s">
        <v>1141</v>
      </c>
      <c r="C541" s="407"/>
      <c r="D541" s="407"/>
      <c r="E541" s="410" t="s">
        <v>1142</v>
      </c>
      <c r="F541" s="407"/>
      <c r="G541" s="407"/>
      <c r="H541" s="411" t="s">
        <v>1143</v>
      </c>
      <c r="I541" s="410" t="s">
        <v>1144</v>
      </c>
      <c r="J541" s="407"/>
      <c r="K541" s="407"/>
      <c r="L541" s="407">
        <v>110001</v>
      </c>
      <c r="M541" s="409">
        <v>0</v>
      </c>
      <c r="N541" s="409">
        <v>0</v>
      </c>
      <c r="O541" s="409">
        <v>6240.15</v>
      </c>
      <c r="P541" s="414">
        <v>2639493.33</v>
      </c>
    </row>
    <row r="542" spans="1:16" ht="20.100000000000001" customHeight="1">
      <c r="A542" s="412">
        <v>178</v>
      </c>
      <c r="B542" s="406" t="s">
        <v>1141</v>
      </c>
      <c r="C542" s="407"/>
      <c r="D542" s="407"/>
      <c r="E542" s="410" t="s">
        <v>1142</v>
      </c>
      <c r="F542" s="407"/>
      <c r="G542" s="407"/>
      <c r="H542" s="411" t="s">
        <v>1143</v>
      </c>
      <c r="I542" s="410" t="s">
        <v>1144</v>
      </c>
      <c r="J542" s="407"/>
      <c r="K542" s="407"/>
      <c r="L542" s="407">
        <v>110001</v>
      </c>
      <c r="M542" s="409">
        <v>0</v>
      </c>
      <c r="N542" s="409">
        <v>0</v>
      </c>
      <c r="O542" s="409">
        <v>3436.8</v>
      </c>
      <c r="P542" s="414">
        <v>2642930.13</v>
      </c>
    </row>
    <row r="543" spans="1:16" ht="20.100000000000001" customHeight="1">
      <c r="A543" s="412">
        <v>179</v>
      </c>
      <c r="B543" s="406" t="s">
        <v>1141</v>
      </c>
      <c r="C543" s="407"/>
      <c r="D543" s="407"/>
      <c r="E543" s="410" t="s">
        <v>1142</v>
      </c>
      <c r="F543" s="407"/>
      <c r="G543" s="407"/>
      <c r="H543" s="411" t="s">
        <v>1143</v>
      </c>
      <c r="I543" s="410" t="s">
        <v>1144</v>
      </c>
      <c r="J543" s="407"/>
      <c r="K543" s="407"/>
      <c r="L543" s="407">
        <v>110001</v>
      </c>
      <c r="M543" s="409">
        <v>0</v>
      </c>
      <c r="N543" s="409">
        <v>0</v>
      </c>
      <c r="O543" s="409">
        <v>8520.1</v>
      </c>
      <c r="P543" s="414">
        <v>2651450.23</v>
      </c>
    </row>
    <row r="544" spans="1:16" ht="20.100000000000001" customHeight="1">
      <c r="A544" s="412">
        <v>180</v>
      </c>
      <c r="B544" s="406" t="s">
        <v>1141</v>
      </c>
      <c r="C544" s="407"/>
      <c r="D544" s="407"/>
      <c r="E544" s="410" t="s">
        <v>1142</v>
      </c>
      <c r="F544" s="407"/>
      <c r="G544" s="407"/>
      <c r="H544" s="411" t="s">
        <v>1143</v>
      </c>
      <c r="I544" s="410" t="s">
        <v>1144</v>
      </c>
      <c r="J544" s="407"/>
      <c r="K544" s="407"/>
      <c r="L544" s="407">
        <v>110001</v>
      </c>
      <c r="M544" s="409">
        <v>0</v>
      </c>
      <c r="N544" s="409">
        <v>0</v>
      </c>
      <c r="O544" s="409">
        <v>10224.129999999999</v>
      </c>
      <c r="P544" s="414">
        <v>2661674.36</v>
      </c>
    </row>
    <row r="545" spans="1:16" ht="20.100000000000001" customHeight="1">
      <c r="A545" s="412">
        <v>181</v>
      </c>
      <c r="B545" s="406" t="s">
        <v>1141</v>
      </c>
      <c r="C545" s="407"/>
      <c r="D545" s="407"/>
      <c r="E545" s="410" t="s">
        <v>1142</v>
      </c>
      <c r="F545" s="407"/>
      <c r="G545" s="407"/>
      <c r="H545" s="411" t="s">
        <v>1143</v>
      </c>
      <c r="I545" s="410" t="s">
        <v>1144</v>
      </c>
      <c r="J545" s="407"/>
      <c r="K545" s="407"/>
      <c r="L545" s="407">
        <v>110001</v>
      </c>
      <c r="M545" s="409">
        <v>0</v>
      </c>
      <c r="N545" s="409">
        <v>0</v>
      </c>
      <c r="O545" s="409">
        <v>8520.1</v>
      </c>
      <c r="P545" s="414">
        <v>2670194.46</v>
      </c>
    </row>
    <row r="546" spans="1:16" ht="20.100000000000001" customHeight="1">
      <c r="A546" s="412">
        <v>182</v>
      </c>
      <c r="B546" s="406" t="s">
        <v>1141</v>
      </c>
      <c r="C546" s="407"/>
      <c r="D546" s="407"/>
      <c r="E546" s="410" t="s">
        <v>1372</v>
      </c>
      <c r="F546" s="407"/>
      <c r="G546" s="407"/>
      <c r="H546" s="411" t="s">
        <v>1373</v>
      </c>
      <c r="I546" s="410" t="s">
        <v>1373</v>
      </c>
      <c r="J546" s="407"/>
      <c r="K546" s="407"/>
      <c r="L546" s="407">
        <v>110001</v>
      </c>
      <c r="M546" s="409">
        <v>0</v>
      </c>
      <c r="N546" s="409">
        <v>0</v>
      </c>
      <c r="O546" s="409">
        <v>128.91999999999999</v>
      </c>
      <c r="P546" s="409">
        <v>2670323.38</v>
      </c>
    </row>
    <row r="547" spans="1:16" ht="20.100000000000001" customHeight="1">
      <c r="A547" s="412">
        <v>183</v>
      </c>
      <c r="B547" s="406" t="s">
        <v>1141</v>
      </c>
      <c r="C547" s="407"/>
      <c r="D547" s="407"/>
      <c r="E547" s="410" t="s">
        <v>1372</v>
      </c>
      <c r="F547" s="407"/>
      <c r="G547" s="407"/>
      <c r="H547" s="411" t="s">
        <v>1373</v>
      </c>
      <c r="I547" s="410" t="s">
        <v>1373</v>
      </c>
      <c r="J547" s="407"/>
      <c r="K547" s="407"/>
      <c r="L547" s="407">
        <v>110001</v>
      </c>
      <c r="M547" s="409">
        <v>0</v>
      </c>
      <c r="N547" s="409">
        <v>0</v>
      </c>
      <c r="O547" s="409">
        <v>156.35</v>
      </c>
      <c r="P547" s="409">
        <v>2670479.73</v>
      </c>
    </row>
    <row r="548" spans="1:16" ht="20.100000000000001" customHeight="1">
      <c r="A548" s="412">
        <v>184</v>
      </c>
      <c r="B548" s="406" t="s">
        <v>1141</v>
      </c>
      <c r="C548" s="407"/>
      <c r="D548" s="407"/>
      <c r="E548" s="410" t="s">
        <v>1374</v>
      </c>
      <c r="F548" s="407"/>
      <c r="G548" s="407"/>
      <c r="H548" s="411" t="s">
        <v>1375</v>
      </c>
      <c r="I548" s="410" t="s">
        <v>1375</v>
      </c>
      <c r="J548" s="407"/>
      <c r="K548" s="407"/>
      <c r="L548" s="407">
        <v>250353</v>
      </c>
      <c r="M548" s="409">
        <v>0</v>
      </c>
      <c r="N548" s="409">
        <v>0</v>
      </c>
      <c r="O548" s="409">
        <v>4717.01</v>
      </c>
      <c r="P548" s="409">
        <v>2675196.7400000002</v>
      </c>
    </row>
    <row r="549" spans="1:16" ht="20.100000000000001" customHeight="1">
      <c r="A549" s="412">
        <v>185</v>
      </c>
      <c r="B549" s="406" t="s">
        <v>1141</v>
      </c>
      <c r="C549" s="407"/>
      <c r="D549" s="407"/>
      <c r="E549" s="410" t="s">
        <v>1376</v>
      </c>
      <c r="F549" s="407"/>
      <c r="G549" s="407"/>
      <c r="H549" s="411" t="s">
        <v>1377</v>
      </c>
      <c r="I549" s="410" t="s">
        <v>1375</v>
      </c>
      <c r="J549" s="407"/>
      <c r="K549" s="407"/>
      <c r="L549" s="407">
        <v>250353</v>
      </c>
      <c r="M549" s="409">
        <v>0</v>
      </c>
      <c r="N549" s="409">
        <v>4717.01</v>
      </c>
      <c r="O549" s="409">
        <v>0</v>
      </c>
      <c r="P549" s="414">
        <v>2670479.73</v>
      </c>
    </row>
    <row r="550" spans="1:16" ht="20.100000000000001" customHeight="1">
      <c r="A550" s="412">
        <v>186</v>
      </c>
      <c r="B550" s="406" t="s">
        <v>1378</v>
      </c>
      <c r="C550" s="407"/>
      <c r="D550" s="407"/>
      <c r="E550" s="410" t="s">
        <v>1379</v>
      </c>
      <c r="F550" s="407"/>
      <c r="G550" s="407"/>
      <c r="H550" s="411" t="s">
        <v>1380</v>
      </c>
      <c r="I550" s="410" t="s">
        <v>1148</v>
      </c>
      <c r="J550" s="410" t="s">
        <v>1381</v>
      </c>
      <c r="K550" s="410" t="s">
        <v>1382</v>
      </c>
      <c r="L550" s="407">
        <v>150373</v>
      </c>
      <c r="M550" s="409">
        <v>0</v>
      </c>
      <c r="N550" s="409">
        <v>0</v>
      </c>
      <c r="O550" s="409">
        <v>1802.87</v>
      </c>
      <c r="P550" s="415">
        <v>2672282.6</v>
      </c>
    </row>
    <row r="551" spans="1:16" ht="20.100000000000001" customHeight="1">
      <c r="A551" s="412">
        <v>187</v>
      </c>
      <c r="B551" s="406" t="s">
        <v>1378</v>
      </c>
      <c r="C551" s="407"/>
      <c r="D551" s="407"/>
      <c r="E551" s="410" t="s">
        <v>1379</v>
      </c>
      <c r="F551" s="407"/>
      <c r="G551" s="407"/>
      <c r="H551" s="411" t="s">
        <v>1380</v>
      </c>
      <c r="I551" s="410" t="s">
        <v>1148</v>
      </c>
      <c r="J551" s="410" t="s">
        <v>1381</v>
      </c>
      <c r="K551" s="410" t="s">
        <v>1382</v>
      </c>
      <c r="L551" s="407">
        <v>150373</v>
      </c>
      <c r="M551" s="409">
        <v>0</v>
      </c>
      <c r="N551" s="409">
        <v>0</v>
      </c>
      <c r="O551" s="409">
        <v>463.6</v>
      </c>
      <c r="P551" s="415">
        <v>2672746.2000000002</v>
      </c>
    </row>
    <row r="552" spans="1:16" ht="20.100000000000001" customHeight="1">
      <c r="A552" s="412">
        <v>188</v>
      </c>
      <c r="B552" s="406" t="s">
        <v>1378</v>
      </c>
      <c r="C552" s="407"/>
      <c r="D552" s="407"/>
      <c r="E552" s="410" t="s">
        <v>1383</v>
      </c>
      <c r="F552" s="407"/>
      <c r="G552" s="407"/>
      <c r="H552" s="411" t="s">
        <v>1384</v>
      </c>
      <c r="I552" s="410" t="s">
        <v>1148</v>
      </c>
      <c r="J552" s="410" t="s">
        <v>1385</v>
      </c>
      <c r="K552" s="410" t="s">
        <v>1386</v>
      </c>
      <c r="L552" s="407">
        <v>110001</v>
      </c>
      <c r="M552" s="409">
        <v>0</v>
      </c>
      <c r="N552" s="409">
        <v>0</v>
      </c>
      <c r="O552" s="409">
        <v>7620</v>
      </c>
      <c r="P552" s="415">
        <v>2680366.2000000002</v>
      </c>
    </row>
    <row r="553" spans="1:16" ht="20.100000000000001" customHeight="1">
      <c r="A553" s="412">
        <v>189</v>
      </c>
      <c r="B553" s="406" t="s">
        <v>1378</v>
      </c>
      <c r="C553" s="407"/>
      <c r="D553" s="407"/>
      <c r="E553" s="410" t="s">
        <v>1387</v>
      </c>
      <c r="F553" s="407"/>
      <c r="G553" s="407"/>
      <c r="H553" s="411" t="s">
        <v>1388</v>
      </c>
      <c r="I553" s="410" t="s">
        <v>1148</v>
      </c>
      <c r="J553" s="410" t="s">
        <v>1389</v>
      </c>
      <c r="K553" s="410" t="s">
        <v>1390</v>
      </c>
      <c r="L553" s="407">
        <v>150373</v>
      </c>
      <c r="M553" s="409">
        <v>0</v>
      </c>
      <c r="N553" s="409">
        <v>0</v>
      </c>
      <c r="O553" s="409">
        <v>2666.67</v>
      </c>
      <c r="P553" s="415">
        <v>2683032.87</v>
      </c>
    </row>
    <row r="554" spans="1:16" ht="20.100000000000001" customHeight="1">
      <c r="A554" s="412">
        <v>190</v>
      </c>
      <c r="B554" s="406" t="s">
        <v>1378</v>
      </c>
      <c r="C554" s="407"/>
      <c r="D554" s="407"/>
      <c r="E554" s="410" t="s">
        <v>1391</v>
      </c>
      <c r="F554" s="407"/>
      <c r="G554" s="407"/>
      <c r="H554" s="411" t="s">
        <v>1392</v>
      </c>
      <c r="I554" s="410" t="s">
        <v>1148</v>
      </c>
      <c r="J554" s="410" t="s">
        <v>1393</v>
      </c>
      <c r="K554" s="410" t="s">
        <v>1394</v>
      </c>
      <c r="L554" s="407">
        <v>110001</v>
      </c>
      <c r="M554" s="409">
        <v>0</v>
      </c>
      <c r="N554" s="409">
        <v>0</v>
      </c>
      <c r="O554" s="409">
        <v>6240</v>
      </c>
      <c r="P554" s="415">
        <v>2689272.87</v>
      </c>
    </row>
    <row r="555" spans="1:16" ht="20.100000000000001" customHeight="1">
      <c r="A555" s="412">
        <v>191</v>
      </c>
      <c r="B555" s="406" t="s">
        <v>1378</v>
      </c>
      <c r="C555" s="407"/>
      <c r="D555" s="407"/>
      <c r="E555" s="410" t="s">
        <v>1395</v>
      </c>
      <c r="F555" s="407"/>
      <c r="G555" s="407"/>
      <c r="H555" s="411" t="s">
        <v>1396</v>
      </c>
      <c r="I555" s="410" t="s">
        <v>1148</v>
      </c>
      <c r="J555" s="410" t="s">
        <v>1397</v>
      </c>
      <c r="K555" s="410" t="s">
        <v>1398</v>
      </c>
      <c r="L555" s="407">
        <v>150373</v>
      </c>
      <c r="M555" s="409">
        <v>0</v>
      </c>
      <c r="N555" s="409">
        <v>0</v>
      </c>
      <c r="O555" s="409">
        <v>17259.88</v>
      </c>
      <c r="P555" s="415">
        <v>2706532.75</v>
      </c>
    </row>
    <row r="556" spans="1:16" ht="20.100000000000001" customHeight="1">
      <c r="A556" s="412">
        <v>192</v>
      </c>
      <c r="B556" s="406" t="s">
        <v>1399</v>
      </c>
      <c r="C556" s="407"/>
      <c r="D556" s="407"/>
      <c r="E556" s="410" t="s">
        <v>1400</v>
      </c>
      <c r="F556" s="407"/>
      <c r="G556" s="407"/>
      <c r="H556" s="411" t="s">
        <v>1401</v>
      </c>
      <c r="I556" s="410" t="s">
        <v>1148</v>
      </c>
      <c r="J556" s="410" t="s">
        <v>1402</v>
      </c>
      <c r="K556" s="410" t="s">
        <v>1403</v>
      </c>
      <c r="L556" s="407">
        <v>110001</v>
      </c>
      <c r="M556" s="409">
        <v>0</v>
      </c>
      <c r="N556" s="417">
        <v>0</v>
      </c>
      <c r="O556" s="417">
        <v>14371.56</v>
      </c>
      <c r="P556" s="417">
        <v>2720904.31</v>
      </c>
    </row>
    <row r="557" spans="1:16" ht="20.100000000000001" customHeight="1">
      <c r="A557" s="412">
        <v>193</v>
      </c>
      <c r="B557" s="406" t="s">
        <v>1399</v>
      </c>
      <c r="C557" s="407"/>
      <c r="D557" s="407"/>
      <c r="E557" s="410" t="s">
        <v>1400</v>
      </c>
      <c r="F557" s="407"/>
      <c r="G557" s="407"/>
      <c r="H557" s="411" t="s">
        <v>1401</v>
      </c>
      <c r="I557" s="410" t="s">
        <v>1148</v>
      </c>
      <c r="J557" s="410" t="s">
        <v>1402</v>
      </c>
      <c r="K557" s="410" t="s">
        <v>1403</v>
      </c>
      <c r="L557" s="407">
        <v>110001</v>
      </c>
      <c r="M557" s="409">
        <v>0</v>
      </c>
      <c r="N557" s="417">
        <v>0</v>
      </c>
      <c r="O557" s="417">
        <v>47200</v>
      </c>
      <c r="P557" s="417">
        <v>2768104.31</v>
      </c>
    </row>
    <row r="558" spans="1:16" ht="20.100000000000001" customHeight="1">
      <c r="A558" s="412">
        <v>194</v>
      </c>
      <c r="B558" s="406" t="s">
        <v>1399</v>
      </c>
      <c r="C558" s="407"/>
      <c r="D558" s="407"/>
      <c r="E558" s="410" t="s">
        <v>1400</v>
      </c>
      <c r="F558" s="407"/>
      <c r="G558" s="407"/>
      <c r="H558" s="411" t="s">
        <v>1401</v>
      </c>
      <c r="I558" s="410" t="s">
        <v>1148</v>
      </c>
      <c r="J558" s="410" t="s">
        <v>1402</v>
      </c>
      <c r="K558" s="410" t="s">
        <v>1403</v>
      </c>
      <c r="L558" s="407">
        <v>110001</v>
      </c>
      <c r="M558" s="409">
        <v>0</v>
      </c>
      <c r="N558" s="417">
        <v>0</v>
      </c>
      <c r="O558" s="417">
        <v>28.43</v>
      </c>
      <c r="P558" s="417">
        <v>2768132.74</v>
      </c>
    </row>
    <row r="559" spans="1:16" ht="20.100000000000001" customHeight="1">
      <c r="A559" s="412">
        <v>195</v>
      </c>
      <c r="B559" s="406" t="s">
        <v>1399</v>
      </c>
      <c r="C559" s="407"/>
      <c r="D559" s="407"/>
      <c r="E559" s="410" t="s">
        <v>1404</v>
      </c>
      <c r="F559" s="407"/>
      <c r="G559" s="407"/>
      <c r="H559" s="411" t="s">
        <v>1405</v>
      </c>
      <c r="I559" s="410" t="s">
        <v>1148</v>
      </c>
      <c r="J559" s="410" t="s">
        <v>1402</v>
      </c>
      <c r="K559" s="410" t="s">
        <v>1403</v>
      </c>
      <c r="L559" s="407">
        <v>110001</v>
      </c>
      <c r="M559" s="409">
        <v>0</v>
      </c>
      <c r="N559" s="417">
        <v>14371.56</v>
      </c>
      <c r="O559" s="417">
        <v>0</v>
      </c>
      <c r="P559" s="417">
        <v>2753761.18</v>
      </c>
    </row>
    <row r="560" spans="1:16" ht="20.100000000000001" customHeight="1">
      <c r="A560" s="412">
        <v>196</v>
      </c>
      <c r="B560" s="406" t="s">
        <v>1399</v>
      </c>
      <c r="C560" s="407"/>
      <c r="D560" s="407"/>
      <c r="E560" s="410" t="s">
        <v>1404</v>
      </c>
      <c r="F560" s="407"/>
      <c r="G560" s="407"/>
      <c r="H560" s="411" t="s">
        <v>1405</v>
      </c>
      <c r="I560" s="410" t="s">
        <v>1148</v>
      </c>
      <c r="J560" s="410" t="s">
        <v>1402</v>
      </c>
      <c r="K560" s="410" t="s">
        <v>1403</v>
      </c>
      <c r="L560" s="407">
        <v>110001</v>
      </c>
      <c r="M560" s="409">
        <v>0</v>
      </c>
      <c r="N560" s="417">
        <v>47200</v>
      </c>
      <c r="O560" s="417">
        <v>0</v>
      </c>
      <c r="P560" s="417">
        <v>2706561.18</v>
      </c>
    </row>
    <row r="561" spans="1:16" ht="20.100000000000001" customHeight="1">
      <c r="A561" s="412">
        <v>197</v>
      </c>
      <c r="B561" s="406" t="s">
        <v>1399</v>
      </c>
      <c r="C561" s="407"/>
      <c r="D561" s="407"/>
      <c r="E561" s="410" t="s">
        <v>1404</v>
      </c>
      <c r="F561" s="407"/>
      <c r="G561" s="407"/>
      <c r="H561" s="411" t="s">
        <v>1405</v>
      </c>
      <c r="I561" s="410" t="s">
        <v>1148</v>
      </c>
      <c r="J561" s="410" t="s">
        <v>1402</v>
      </c>
      <c r="K561" s="410" t="s">
        <v>1403</v>
      </c>
      <c r="L561" s="407">
        <v>110001</v>
      </c>
      <c r="M561" s="409">
        <v>0</v>
      </c>
      <c r="N561" s="417">
        <v>28.43</v>
      </c>
      <c r="O561" s="417">
        <v>0</v>
      </c>
      <c r="P561" s="417">
        <v>2706532.75</v>
      </c>
    </row>
    <row r="562" spans="1:16" ht="20.100000000000001" customHeight="1">
      <c r="A562" s="412">
        <v>198</v>
      </c>
      <c r="B562" s="406" t="s">
        <v>1406</v>
      </c>
      <c r="C562" s="407"/>
      <c r="D562" s="407"/>
      <c r="E562" s="410" t="s">
        <v>1407</v>
      </c>
      <c r="F562" s="407"/>
      <c r="G562" s="407"/>
      <c r="H562" s="411" t="s">
        <v>1408</v>
      </c>
      <c r="I562" s="410" t="s">
        <v>1148</v>
      </c>
      <c r="J562" s="410" t="s">
        <v>1409</v>
      </c>
      <c r="K562" s="410" t="s">
        <v>1410</v>
      </c>
      <c r="L562" s="407">
        <v>150373</v>
      </c>
      <c r="M562" s="409">
        <v>0</v>
      </c>
      <c r="N562" s="417">
        <v>0</v>
      </c>
      <c r="O562" s="417">
        <v>846.44</v>
      </c>
      <c r="P562" s="417">
        <v>2707379.19</v>
      </c>
    </row>
    <row r="563" spans="1:16" ht="20.100000000000001" customHeight="1">
      <c r="A563" s="412">
        <v>199</v>
      </c>
      <c r="B563" s="406" t="s">
        <v>1406</v>
      </c>
      <c r="C563" s="407"/>
      <c r="D563" s="407"/>
      <c r="E563" s="410" t="s">
        <v>1407</v>
      </c>
      <c r="F563" s="407"/>
      <c r="G563" s="407"/>
      <c r="H563" s="411" t="s">
        <v>1408</v>
      </c>
      <c r="I563" s="410" t="s">
        <v>1148</v>
      </c>
      <c r="J563" s="410" t="s">
        <v>1409</v>
      </c>
      <c r="K563" s="410" t="s">
        <v>1410</v>
      </c>
      <c r="L563" s="407">
        <v>150373</v>
      </c>
      <c r="M563" s="409">
        <v>0</v>
      </c>
      <c r="N563" s="417">
        <v>0</v>
      </c>
      <c r="O563" s="417">
        <v>286.2</v>
      </c>
      <c r="P563" s="417">
        <v>2707665.39</v>
      </c>
    </row>
    <row r="564" spans="1:16" ht="20.100000000000001" customHeight="1">
      <c r="A564" s="412">
        <v>200</v>
      </c>
      <c r="B564" s="406" t="s">
        <v>1406</v>
      </c>
      <c r="C564" s="407"/>
      <c r="D564" s="407"/>
      <c r="E564" s="410" t="s">
        <v>1407</v>
      </c>
      <c r="F564" s="407"/>
      <c r="G564" s="407"/>
      <c r="H564" s="411" t="s">
        <v>1408</v>
      </c>
      <c r="I564" s="410" t="s">
        <v>1148</v>
      </c>
      <c r="J564" s="410" t="s">
        <v>1409</v>
      </c>
      <c r="K564" s="410" t="s">
        <v>1410</v>
      </c>
      <c r="L564" s="407">
        <v>150373</v>
      </c>
      <c r="M564" s="409">
        <v>0</v>
      </c>
      <c r="N564" s="417">
        <v>0</v>
      </c>
      <c r="O564" s="417">
        <v>446.93</v>
      </c>
      <c r="P564" s="417">
        <v>2708112.32</v>
      </c>
    </row>
    <row r="565" spans="1:16" ht="20.100000000000001" customHeight="1">
      <c r="A565" s="412">
        <v>201</v>
      </c>
      <c r="B565" s="406" t="s">
        <v>1406</v>
      </c>
      <c r="C565" s="407"/>
      <c r="D565" s="407"/>
      <c r="E565" s="410" t="s">
        <v>1407</v>
      </c>
      <c r="F565" s="407"/>
      <c r="G565" s="407"/>
      <c r="H565" s="411" t="s">
        <v>1408</v>
      </c>
      <c r="I565" s="410" t="s">
        <v>1148</v>
      </c>
      <c r="J565" s="410" t="s">
        <v>1409</v>
      </c>
      <c r="K565" s="410" t="s">
        <v>1410</v>
      </c>
      <c r="L565" s="407">
        <v>150373</v>
      </c>
      <c r="M565" s="409">
        <v>0</v>
      </c>
      <c r="N565" s="417">
        <v>0</v>
      </c>
      <c r="O565" s="417">
        <v>282.14999999999998</v>
      </c>
      <c r="P565" s="417">
        <v>2708394.47</v>
      </c>
    </row>
    <row r="566" spans="1:16" ht="20.100000000000001" customHeight="1">
      <c r="A566" s="412">
        <v>202</v>
      </c>
      <c r="B566" s="406" t="s">
        <v>1406</v>
      </c>
      <c r="C566" s="407"/>
      <c r="D566" s="407"/>
      <c r="E566" s="410" t="s">
        <v>1411</v>
      </c>
      <c r="F566" s="407"/>
      <c r="G566" s="407"/>
      <c r="H566" s="411" t="s">
        <v>1412</v>
      </c>
      <c r="I566" s="410" t="s">
        <v>1148</v>
      </c>
      <c r="J566" s="410" t="s">
        <v>1413</v>
      </c>
      <c r="K566" s="410" t="s">
        <v>1414</v>
      </c>
      <c r="L566" s="407">
        <v>150373</v>
      </c>
      <c r="M566" s="409">
        <v>0</v>
      </c>
      <c r="N566" s="409">
        <v>0</v>
      </c>
      <c r="O566" s="409">
        <v>3000</v>
      </c>
      <c r="P566" s="415">
        <v>2711394.47</v>
      </c>
    </row>
    <row r="567" spans="1:16" ht="20.100000000000001" customHeight="1">
      <c r="A567" s="412">
        <v>203</v>
      </c>
      <c r="B567" s="406" t="s">
        <v>1406</v>
      </c>
      <c r="C567" s="407"/>
      <c r="D567" s="407"/>
      <c r="E567" s="410" t="s">
        <v>1415</v>
      </c>
      <c r="F567" s="407"/>
      <c r="G567" s="407"/>
      <c r="H567" s="411" t="s">
        <v>1416</v>
      </c>
      <c r="I567" s="410" t="s">
        <v>1148</v>
      </c>
      <c r="J567" s="410" t="s">
        <v>1417</v>
      </c>
      <c r="K567" s="410" t="s">
        <v>1418</v>
      </c>
      <c r="L567" s="407">
        <v>110001</v>
      </c>
      <c r="M567" s="409">
        <v>0</v>
      </c>
      <c r="N567" s="409">
        <v>0</v>
      </c>
      <c r="O567" s="409">
        <v>3310</v>
      </c>
      <c r="P567" s="415">
        <v>2714704.47</v>
      </c>
    </row>
    <row r="568" spans="1:16" ht="20.100000000000001" customHeight="1">
      <c r="A568" s="412">
        <v>204</v>
      </c>
      <c r="B568" s="406" t="s">
        <v>1406</v>
      </c>
      <c r="C568" s="407"/>
      <c r="D568" s="407"/>
      <c r="E568" s="410" t="s">
        <v>1419</v>
      </c>
      <c r="F568" s="407"/>
      <c r="G568" s="407"/>
      <c r="H568" s="411" t="s">
        <v>1420</v>
      </c>
      <c r="I568" s="410" t="s">
        <v>1148</v>
      </c>
      <c r="J568" s="410" t="s">
        <v>1421</v>
      </c>
      <c r="K568" s="410" t="s">
        <v>1422</v>
      </c>
      <c r="L568" s="407">
        <v>150373</v>
      </c>
      <c r="M568" s="409">
        <v>0</v>
      </c>
      <c r="N568" s="409">
        <v>0</v>
      </c>
      <c r="O568" s="409">
        <v>601.20000000000005</v>
      </c>
      <c r="P568" s="415">
        <v>2715305.67</v>
      </c>
    </row>
    <row r="569" spans="1:16" ht="20.100000000000001" customHeight="1">
      <c r="A569" s="412">
        <v>205</v>
      </c>
      <c r="B569" s="406" t="s">
        <v>1406</v>
      </c>
      <c r="C569" s="407"/>
      <c r="D569" s="407"/>
      <c r="E569" s="410" t="s">
        <v>1423</v>
      </c>
      <c r="F569" s="407"/>
      <c r="G569" s="407"/>
      <c r="H569" s="411" t="s">
        <v>1424</v>
      </c>
      <c r="I569" s="410" t="s">
        <v>1148</v>
      </c>
      <c r="J569" s="410" t="s">
        <v>1425</v>
      </c>
      <c r="K569" s="410" t="s">
        <v>1426</v>
      </c>
      <c r="L569" s="407">
        <v>260378</v>
      </c>
      <c r="M569" s="409">
        <v>0</v>
      </c>
      <c r="N569" s="409">
        <v>0</v>
      </c>
      <c r="O569" s="409">
        <v>2466.66</v>
      </c>
      <c r="P569" s="415">
        <v>2717772.33</v>
      </c>
    </row>
    <row r="570" spans="1:16" ht="20.100000000000001" customHeight="1">
      <c r="A570" s="412">
        <v>206</v>
      </c>
      <c r="B570" s="406" t="s">
        <v>1406</v>
      </c>
      <c r="C570" s="407"/>
      <c r="D570" s="407"/>
      <c r="E570" s="410" t="s">
        <v>1427</v>
      </c>
      <c r="F570" s="407"/>
      <c r="G570" s="407"/>
      <c r="H570" s="411" t="s">
        <v>1428</v>
      </c>
      <c r="I570" s="410" t="s">
        <v>1148</v>
      </c>
      <c r="J570" s="410" t="s">
        <v>1429</v>
      </c>
      <c r="K570" s="410" t="s">
        <v>1430</v>
      </c>
      <c r="L570" s="407">
        <v>150373</v>
      </c>
      <c r="M570" s="409">
        <v>0</v>
      </c>
      <c r="N570" s="409">
        <v>0</v>
      </c>
      <c r="O570" s="409">
        <v>2912.07</v>
      </c>
      <c r="P570" s="415">
        <v>2720684.4</v>
      </c>
    </row>
    <row r="571" spans="1:16" ht="20.100000000000001" customHeight="1">
      <c r="A571" s="412">
        <v>207</v>
      </c>
      <c r="B571" s="406" t="s">
        <v>1406</v>
      </c>
      <c r="C571" s="407"/>
      <c r="D571" s="407"/>
      <c r="E571" s="410" t="s">
        <v>1431</v>
      </c>
      <c r="F571" s="407"/>
      <c r="G571" s="407"/>
      <c r="H571" s="411" t="s">
        <v>1432</v>
      </c>
      <c r="I571" s="410" t="s">
        <v>1148</v>
      </c>
      <c r="J571" s="410" t="s">
        <v>1433</v>
      </c>
      <c r="K571" s="410" t="s">
        <v>1434</v>
      </c>
      <c r="L571" s="407">
        <v>150373</v>
      </c>
      <c r="M571" s="409">
        <v>0</v>
      </c>
      <c r="N571" s="417">
        <v>0</v>
      </c>
      <c r="O571" s="417">
        <v>420.03</v>
      </c>
      <c r="P571" s="417">
        <v>2721104.43</v>
      </c>
    </row>
    <row r="572" spans="1:16" ht="20.100000000000001" customHeight="1">
      <c r="A572" s="412">
        <v>208</v>
      </c>
      <c r="B572" s="406" t="s">
        <v>1406</v>
      </c>
      <c r="C572" s="407"/>
      <c r="D572" s="407"/>
      <c r="E572" s="410" t="s">
        <v>1431</v>
      </c>
      <c r="F572" s="407"/>
      <c r="G572" s="407"/>
      <c r="H572" s="411" t="s">
        <v>1432</v>
      </c>
      <c r="I572" s="410" t="s">
        <v>1148</v>
      </c>
      <c r="J572" s="410" t="s">
        <v>1433</v>
      </c>
      <c r="K572" s="410" t="s">
        <v>1434</v>
      </c>
      <c r="L572" s="407">
        <v>150373</v>
      </c>
      <c r="M572" s="409">
        <v>0</v>
      </c>
      <c r="N572" s="417">
        <v>0</v>
      </c>
      <c r="O572" s="417">
        <v>774.35</v>
      </c>
      <c r="P572" s="417">
        <v>2721878.78</v>
      </c>
    </row>
    <row r="573" spans="1:16" ht="20.100000000000001" customHeight="1">
      <c r="A573" s="412">
        <v>209</v>
      </c>
      <c r="B573" s="406" t="s">
        <v>1406</v>
      </c>
      <c r="C573" s="407"/>
      <c r="D573" s="407"/>
      <c r="E573" s="410" t="s">
        <v>1431</v>
      </c>
      <c r="F573" s="407"/>
      <c r="G573" s="407"/>
      <c r="H573" s="411" t="s">
        <v>1432</v>
      </c>
      <c r="I573" s="410" t="s">
        <v>1148</v>
      </c>
      <c r="J573" s="410" t="s">
        <v>1433</v>
      </c>
      <c r="K573" s="410" t="s">
        <v>1434</v>
      </c>
      <c r="L573" s="407">
        <v>150373</v>
      </c>
      <c r="M573" s="409">
        <v>0</v>
      </c>
      <c r="N573" s="417">
        <v>0</v>
      </c>
      <c r="O573" s="417">
        <v>5022.96</v>
      </c>
      <c r="P573" s="417">
        <v>2726901.74</v>
      </c>
    </row>
    <row r="574" spans="1:16" ht="20.100000000000001" customHeight="1">
      <c r="A574" s="412">
        <v>210</v>
      </c>
      <c r="B574" s="406" t="s">
        <v>1406</v>
      </c>
      <c r="C574" s="407"/>
      <c r="D574" s="407"/>
      <c r="E574" s="410" t="s">
        <v>1431</v>
      </c>
      <c r="F574" s="407"/>
      <c r="G574" s="407"/>
      <c r="H574" s="411" t="s">
        <v>1432</v>
      </c>
      <c r="I574" s="410" t="s">
        <v>1148</v>
      </c>
      <c r="J574" s="410" t="s">
        <v>1433</v>
      </c>
      <c r="K574" s="410" t="s">
        <v>1434</v>
      </c>
      <c r="L574" s="407">
        <v>150373</v>
      </c>
      <c r="M574" s="409">
        <v>0</v>
      </c>
      <c r="N574" s="417">
        <v>0</v>
      </c>
      <c r="O574" s="417">
        <v>1569.67</v>
      </c>
      <c r="P574" s="417">
        <v>2728471.41</v>
      </c>
    </row>
    <row r="575" spans="1:16" ht="20.100000000000001" customHeight="1">
      <c r="A575" s="412">
        <v>211</v>
      </c>
      <c r="B575" s="406" t="s">
        <v>1406</v>
      </c>
      <c r="C575" s="407"/>
      <c r="D575" s="407"/>
      <c r="E575" s="410" t="s">
        <v>1435</v>
      </c>
      <c r="F575" s="407"/>
      <c r="G575" s="407"/>
      <c r="H575" s="411" t="s">
        <v>1436</v>
      </c>
      <c r="I575" s="410" t="s">
        <v>1148</v>
      </c>
      <c r="J575" s="410" t="s">
        <v>1437</v>
      </c>
      <c r="K575" s="410" t="s">
        <v>1438</v>
      </c>
      <c r="L575" s="407">
        <v>150373</v>
      </c>
      <c r="M575" s="409">
        <v>0</v>
      </c>
      <c r="N575" s="409">
        <v>0</v>
      </c>
      <c r="O575" s="409">
        <v>2299.0300000000002</v>
      </c>
      <c r="P575" s="415">
        <v>2730770.44</v>
      </c>
    </row>
    <row r="576" spans="1:16" ht="20.100000000000001" customHeight="1">
      <c r="A576" s="412">
        <v>212</v>
      </c>
      <c r="B576" s="406" t="s">
        <v>1406</v>
      </c>
      <c r="C576" s="407"/>
      <c r="D576" s="407"/>
      <c r="E576" s="410" t="s">
        <v>1435</v>
      </c>
      <c r="F576" s="407"/>
      <c r="G576" s="407"/>
      <c r="H576" s="411" t="s">
        <v>1436</v>
      </c>
      <c r="I576" s="410" t="s">
        <v>1148</v>
      </c>
      <c r="J576" s="410" t="s">
        <v>1437</v>
      </c>
      <c r="K576" s="410" t="s">
        <v>1438</v>
      </c>
      <c r="L576" s="407">
        <v>150373</v>
      </c>
      <c r="M576" s="409">
        <v>0</v>
      </c>
      <c r="N576" s="409">
        <v>0</v>
      </c>
      <c r="O576" s="409">
        <v>2673.24</v>
      </c>
      <c r="P576" s="415">
        <v>2733443.68</v>
      </c>
    </row>
    <row r="577" spans="1:16" ht="20.100000000000001" customHeight="1">
      <c r="A577" s="412">
        <v>213</v>
      </c>
      <c r="B577" s="406" t="s">
        <v>1406</v>
      </c>
      <c r="C577" s="407"/>
      <c r="D577" s="407"/>
      <c r="E577" s="410" t="s">
        <v>1439</v>
      </c>
      <c r="F577" s="407"/>
      <c r="G577" s="407"/>
      <c r="H577" s="411" t="s">
        <v>1440</v>
      </c>
      <c r="I577" s="410" t="s">
        <v>1148</v>
      </c>
      <c r="J577" s="410" t="s">
        <v>1441</v>
      </c>
      <c r="K577" s="410" t="s">
        <v>1442</v>
      </c>
      <c r="L577" s="407">
        <v>150373</v>
      </c>
      <c r="M577" s="409">
        <v>0</v>
      </c>
      <c r="N577" s="417">
        <v>0</v>
      </c>
      <c r="O577" s="417">
        <v>2092.11</v>
      </c>
      <c r="P577" s="417">
        <v>2735535.79</v>
      </c>
    </row>
    <row r="578" spans="1:16" ht="20.100000000000001" customHeight="1">
      <c r="A578" s="412">
        <v>214</v>
      </c>
      <c r="B578" s="406" t="s">
        <v>1406</v>
      </c>
      <c r="C578" s="407"/>
      <c r="D578" s="407"/>
      <c r="E578" s="410" t="s">
        <v>1443</v>
      </c>
      <c r="F578" s="407"/>
      <c r="G578" s="407"/>
      <c r="H578" s="411" t="s">
        <v>1444</v>
      </c>
      <c r="I578" s="410" t="s">
        <v>1148</v>
      </c>
      <c r="J578" s="410" t="s">
        <v>1433</v>
      </c>
      <c r="K578" s="410" t="s">
        <v>1434</v>
      </c>
      <c r="L578" s="407">
        <v>150373</v>
      </c>
      <c r="M578" s="409">
        <v>0</v>
      </c>
      <c r="N578" s="417">
        <v>420.03</v>
      </c>
      <c r="O578" s="417">
        <v>0</v>
      </c>
      <c r="P578" s="417">
        <v>2735115.76</v>
      </c>
    </row>
    <row r="579" spans="1:16" ht="20.100000000000001" customHeight="1">
      <c r="A579" s="412">
        <v>215</v>
      </c>
      <c r="B579" s="406" t="s">
        <v>1406</v>
      </c>
      <c r="C579" s="407"/>
      <c r="D579" s="407"/>
      <c r="E579" s="410" t="s">
        <v>1443</v>
      </c>
      <c r="F579" s="407"/>
      <c r="G579" s="407"/>
      <c r="H579" s="411" t="s">
        <v>1444</v>
      </c>
      <c r="I579" s="410" t="s">
        <v>1148</v>
      </c>
      <c r="J579" s="410" t="s">
        <v>1433</v>
      </c>
      <c r="K579" s="410" t="s">
        <v>1434</v>
      </c>
      <c r="L579" s="407">
        <v>150373</v>
      </c>
      <c r="M579" s="409">
        <v>0</v>
      </c>
      <c r="N579" s="417">
        <v>774.35</v>
      </c>
      <c r="O579" s="417">
        <v>0</v>
      </c>
      <c r="P579" s="417">
        <v>2734341.41</v>
      </c>
    </row>
    <row r="580" spans="1:16" ht="20.100000000000001" customHeight="1">
      <c r="A580" s="412">
        <v>216</v>
      </c>
      <c r="B580" s="406" t="s">
        <v>1406</v>
      </c>
      <c r="C580" s="407"/>
      <c r="D580" s="407"/>
      <c r="E580" s="410" t="s">
        <v>1443</v>
      </c>
      <c r="F580" s="407"/>
      <c r="G580" s="407"/>
      <c r="H580" s="411" t="s">
        <v>1444</v>
      </c>
      <c r="I580" s="410" t="s">
        <v>1148</v>
      </c>
      <c r="J580" s="410" t="s">
        <v>1433</v>
      </c>
      <c r="K580" s="410" t="s">
        <v>1434</v>
      </c>
      <c r="L580" s="407">
        <v>150373</v>
      </c>
      <c r="M580" s="409">
        <v>0</v>
      </c>
      <c r="N580" s="417">
        <v>5022.96</v>
      </c>
      <c r="O580" s="417">
        <v>0</v>
      </c>
      <c r="P580" s="417">
        <v>2729318.45</v>
      </c>
    </row>
    <row r="581" spans="1:16" ht="20.100000000000001" customHeight="1">
      <c r="A581" s="412">
        <v>217</v>
      </c>
      <c r="B581" s="406" t="s">
        <v>1406</v>
      </c>
      <c r="C581" s="407"/>
      <c r="D581" s="407"/>
      <c r="E581" s="410" t="s">
        <v>1443</v>
      </c>
      <c r="F581" s="407"/>
      <c r="G581" s="407"/>
      <c r="H581" s="411" t="s">
        <v>1444</v>
      </c>
      <c r="I581" s="410" t="s">
        <v>1148</v>
      </c>
      <c r="J581" s="410" t="s">
        <v>1433</v>
      </c>
      <c r="K581" s="410" t="s">
        <v>1434</v>
      </c>
      <c r="L581" s="407">
        <v>150373</v>
      </c>
      <c r="M581" s="409">
        <v>0</v>
      </c>
      <c r="N581" s="417">
        <v>1569.67</v>
      </c>
      <c r="O581" s="417">
        <v>0</v>
      </c>
      <c r="P581" s="417">
        <v>2727748.78</v>
      </c>
    </row>
    <row r="582" spans="1:16" ht="20.100000000000001" customHeight="1">
      <c r="A582" s="412">
        <v>218</v>
      </c>
      <c r="B582" s="406" t="s">
        <v>1406</v>
      </c>
      <c r="C582" s="407"/>
      <c r="D582" s="407"/>
      <c r="E582" s="410" t="s">
        <v>1445</v>
      </c>
      <c r="F582" s="407"/>
      <c r="G582" s="407"/>
      <c r="H582" s="411" t="s">
        <v>1446</v>
      </c>
      <c r="I582" s="410" t="s">
        <v>1148</v>
      </c>
      <c r="J582" s="410" t="s">
        <v>1441</v>
      </c>
      <c r="K582" s="410" t="s">
        <v>1442</v>
      </c>
      <c r="L582" s="407">
        <v>150373</v>
      </c>
      <c r="M582" s="409">
        <v>0</v>
      </c>
      <c r="N582" s="417">
        <v>2092.11</v>
      </c>
      <c r="O582" s="417">
        <v>0</v>
      </c>
      <c r="P582" s="417">
        <v>2725656.67</v>
      </c>
    </row>
    <row r="583" spans="1:16" ht="20.100000000000001" customHeight="1">
      <c r="A583" s="412">
        <v>219</v>
      </c>
      <c r="B583" s="406" t="s">
        <v>1406</v>
      </c>
      <c r="C583" s="407"/>
      <c r="D583" s="407"/>
      <c r="E583" s="410" t="s">
        <v>1447</v>
      </c>
      <c r="F583" s="407"/>
      <c r="G583" s="407"/>
      <c r="H583" s="411" t="s">
        <v>1448</v>
      </c>
      <c r="I583" s="410" t="s">
        <v>1148</v>
      </c>
      <c r="J583" s="410" t="s">
        <v>1409</v>
      </c>
      <c r="K583" s="410" t="s">
        <v>1410</v>
      </c>
      <c r="L583" s="407">
        <v>150373</v>
      </c>
      <c r="M583" s="409">
        <v>0</v>
      </c>
      <c r="N583" s="417">
        <v>846.44</v>
      </c>
      <c r="O583" s="417">
        <v>0</v>
      </c>
      <c r="P583" s="417">
        <v>2724810.23</v>
      </c>
    </row>
    <row r="584" spans="1:16" ht="20.100000000000001" customHeight="1">
      <c r="A584" s="412">
        <v>220</v>
      </c>
      <c r="B584" s="406" t="s">
        <v>1406</v>
      </c>
      <c r="C584" s="407"/>
      <c r="D584" s="407"/>
      <c r="E584" s="410" t="s">
        <v>1447</v>
      </c>
      <c r="F584" s="407"/>
      <c r="G584" s="407"/>
      <c r="H584" s="411" t="s">
        <v>1448</v>
      </c>
      <c r="I584" s="410" t="s">
        <v>1148</v>
      </c>
      <c r="J584" s="410" t="s">
        <v>1409</v>
      </c>
      <c r="K584" s="410" t="s">
        <v>1410</v>
      </c>
      <c r="L584" s="407">
        <v>150373</v>
      </c>
      <c r="M584" s="409">
        <v>0</v>
      </c>
      <c r="N584" s="417">
        <v>286.2</v>
      </c>
      <c r="O584" s="417">
        <v>0</v>
      </c>
      <c r="P584" s="417">
        <v>2724524.03</v>
      </c>
    </row>
    <row r="585" spans="1:16" ht="20.100000000000001" customHeight="1">
      <c r="A585" s="412">
        <v>221</v>
      </c>
      <c r="B585" s="406" t="s">
        <v>1406</v>
      </c>
      <c r="C585" s="407"/>
      <c r="D585" s="407"/>
      <c r="E585" s="410" t="s">
        <v>1447</v>
      </c>
      <c r="F585" s="407"/>
      <c r="G585" s="407"/>
      <c r="H585" s="411" t="s">
        <v>1448</v>
      </c>
      <c r="I585" s="410" t="s">
        <v>1148</v>
      </c>
      <c r="J585" s="410" t="s">
        <v>1409</v>
      </c>
      <c r="K585" s="410" t="s">
        <v>1410</v>
      </c>
      <c r="L585" s="407">
        <v>150373</v>
      </c>
      <c r="M585" s="409">
        <v>0</v>
      </c>
      <c r="N585" s="417">
        <v>446.93</v>
      </c>
      <c r="O585" s="417">
        <v>0</v>
      </c>
      <c r="P585" s="417">
        <v>2724077.1</v>
      </c>
    </row>
    <row r="586" spans="1:16" ht="20.100000000000001" customHeight="1">
      <c r="A586" s="412">
        <v>222</v>
      </c>
      <c r="B586" s="406" t="s">
        <v>1406</v>
      </c>
      <c r="C586" s="407"/>
      <c r="D586" s="407"/>
      <c r="E586" s="410" t="s">
        <v>1447</v>
      </c>
      <c r="F586" s="407"/>
      <c r="G586" s="407"/>
      <c r="H586" s="411" t="s">
        <v>1448</v>
      </c>
      <c r="I586" s="410" t="s">
        <v>1148</v>
      </c>
      <c r="J586" s="410" t="s">
        <v>1409</v>
      </c>
      <c r="K586" s="410" t="s">
        <v>1410</v>
      </c>
      <c r="L586" s="407">
        <v>150373</v>
      </c>
      <c r="M586" s="409">
        <v>0</v>
      </c>
      <c r="N586" s="417">
        <v>282.14999999999998</v>
      </c>
      <c r="O586" s="417">
        <v>0</v>
      </c>
      <c r="P586" s="417">
        <v>2723794.95</v>
      </c>
    </row>
    <row r="587" spans="1:16" ht="20.100000000000001" customHeight="1">
      <c r="A587" s="412">
        <v>223</v>
      </c>
      <c r="B587" s="406" t="s">
        <v>1449</v>
      </c>
      <c r="C587" s="407"/>
      <c r="D587" s="407"/>
      <c r="E587" s="410" t="s">
        <v>1450</v>
      </c>
      <c r="F587" s="407"/>
      <c r="G587" s="407"/>
      <c r="H587" s="411" t="s">
        <v>1451</v>
      </c>
      <c r="I587" s="410" t="s">
        <v>1148</v>
      </c>
      <c r="J587" s="410" t="s">
        <v>1452</v>
      </c>
      <c r="K587" s="407"/>
      <c r="L587" s="407">
        <v>110001</v>
      </c>
      <c r="M587" s="409">
        <v>0</v>
      </c>
      <c r="N587" s="417">
        <v>0</v>
      </c>
      <c r="O587" s="417">
        <v>10766.67</v>
      </c>
      <c r="P587" s="417">
        <v>2734561.62</v>
      </c>
    </row>
    <row r="588" spans="1:16" ht="20.100000000000001" customHeight="1">
      <c r="A588" s="412">
        <v>224</v>
      </c>
      <c r="B588" s="406" t="s">
        <v>1453</v>
      </c>
      <c r="C588" s="407"/>
      <c r="D588" s="407"/>
      <c r="E588" s="410" t="s">
        <v>1454</v>
      </c>
      <c r="F588" s="407"/>
      <c r="G588" s="407"/>
      <c r="H588" s="411" t="s">
        <v>1401</v>
      </c>
      <c r="I588" s="410" t="s">
        <v>1148</v>
      </c>
      <c r="J588" s="410" t="s">
        <v>1402</v>
      </c>
      <c r="K588" s="410" t="s">
        <v>1403</v>
      </c>
      <c r="L588" s="407">
        <v>110001</v>
      </c>
      <c r="M588" s="409">
        <v>0</v>
      </c>
      <c r="N588" s="409">
        <v>0</v>
      </c>
      <c r="O588" s="409">
        <v>14371.56</v>
      </c>
      <c r="P588" s="415">
        <v>2748933.18</v>
      </c>
    </row>
    <row r="589" spans="1:16" ht="20.100000000000001" customHeight="1">
      <c r="A589" s="412">
        <v>225</v>
      </c>
      <c r="B589" s="406" t="s">
        <v>1453</v>
      </c>
      <c r="C589" s="407"/>
      <c r="D589" s="407"/>
      <c r="E589" s="410" t="s">
        <v>1454</v>
      </c>
      <c r="F589" s="407"/>
      <c r="G589" s="407"/>
      <c r="H589" s="411" t="s">
        <v>1401</v>
      </c>
      <c r="I589" s="410" t="s">
        <v>1148</v>
      </c>
      <c r="J589" s="410" t="s">
        <v>1402</v>
      </c>
      <c r="K589" s="410" t="s">
        <v>1403</v>
      </c>
      <c r="L589" s="407">
        <v>110001</v>
      </c>
      <c r="M589" s="409">
        <v>0</v>
      </c>
      <c r="N589" s="409">
        <v>0</v>
      </c>
      <c r="O589" s="409">
        <v>47200</v>
      </c>
      <c r="P589" s="415">
        <v>2796133.18</v>
      </c>
    </row>
    <row r="590" spans="1:16" ht="20.100000000000001" customHeight="1">
      <c r="A590" s="412">
        <v>226</v>
      </c>
      <c r="B590" s="406" t="s">
        <v>1453</v>
      </c>
      <c r="C590" s="407"/>
      <c r="D590" s="407"/>
      <c r="E590" s="410" t="s">
        <v>1454</v>
      </c>
      <c r="F590" s="407"/>
      <c r="G590" s="407"/>
      <c r="H590" s="411" t="s">
        <v>1401</v>
      </c>
      <c r="I590" s="410" t="s">
        <v>1148</v>
      </c>
      <c r="J590" s="410" t="s">
        <v>1402</v>
      </c>
      <c r="K590" s="410" t="s">
        <v>1403</v>
      </c>
      <c r="L590" s="407">
        <v>110001</v>
      </c>
      <c r="M590" s="409">
        <v>0</v>
      </c>
      <c r="N590" s="409">
        <v>0</v>
      </c>
      <c r="O590" s="409">
        <v>28.43</v>
      </c>
      <c r="P590" s="415">
        <v>2796161.61</v>
      </c>
    </row>
    <row r="591" spans="1:16" ht="20.100000000000001" customHeight="1">
      <c r="A591" s="412">
        <v>227</v>
      </c>
      <c r="B591" s="406" t="s">
        <v>1145</v>
      </c>
      <c r="C591" s="407"/>
      <c r="D591" s="407"/>
      <c r="E591" s="410" t="s">
        <v>1455</v>
      </c>
      <c r="F591" s="407"/>
      <c r="G591" s="407"/>
      <c r="H591" s="411" t="s">
        <v>1456</v>
      </c>
      <c r="I591" s="410" t="s">
        <v>1148</v>
      </c>
      <c r="J591" s="410" t="s">
        <v>1457</v>
      </c>
      <c r="K591" s="410" t="s">
        <v>1458</v>
      </c>
      <c r="L591" s="407">
        <v>150373</v>
      </c>
      <c r="M591" s="409">
        <v>0</v>
      </c>
      <c r="N591" s="409">
        <v>0</v>
      </c>
      <c r="O591" s="409">
        <v>2986.67</v>
      </c>
      <c r="P591" s="415">
        <v>2799148.28</v>
      </c>
    </row>
    <row r="592" spans="1:16" ht="20.100000000000001" customHeight="1">
      <c r="A592" s="412">
        <v>228</v>
      </c>
      <c r="B592" s="406" t="s">
        <v>1145</v>
      </c>
      <c r="C592" s="407"/>
      <c r="D592" s="407"/>
      <c r="E592" s="410" t="s">
        <v>1455</v>
      </c>
      <c r="F592" s="407"/>
      <c r="G592" s="407"/>
      <c r="H592" s="411" t="s">
        <v>1456</v>
      </c>
      <c r="I592" s="410" t="s">
        <v>1148</v>
      </c>
      <c r="J592" s="410" t="s">
        <v>1457</v>
      </c>
      <c r="K592" s="410" t="s">
        <v>1458</v>
      </c>
      <c r="L592" s="407">
        <v>150373</v>
      </c>
      <c r="M592" s="409">
        <v>0</v>
      </c>
      <c r="N592" s="409">
        <v>0</v>
      </c>
      <c r="O592" s="409">
        <v>448.53</v>
      </c>
      <c r="P592" s="415">
        <v>2799596.81</v>
      </c>
    </row>
    <row r="593" spans="1:16" ht="20.100000000000001" customHeight="1">
      <c r="A593" s="412">
        <v>229</v>
      </c>
      <c r="B593" s="406" t="s">
        <v>1145</v>
      </c>
      <c r="C593" s="407"/>
      <c r="D593" s="407"/>
      <c r="E593" s="410" t="s">
        <v>1455</v>
      </c>
      <c r="F593" s="407"/>
      <c r="G593" s="407"/>
      <c r="H593" s="411" t="s">
        <v>1456</v>
      </c>
      <c r="I593" s="410" t="s">
        <v>1148</v>
      </c>
      <c r="J593" s="410" t="s">
        <v>1457</v>
      </c>
      <c r="K593" s="410" t="s">
        <v>1458</v>
      </c>
      <c r="L593" s="407">
        <v>150373</v>
      </c>
      <c r="M593" s="409">
        <v>0</v>
      </c>
      <c r="N593" s="409">
        <v>0</v>
      </c>
      <c r="O593" s="409">
        <v>521.47</v>
      </c>
      <c r="P593" s="415">
        <v>2800118.28</v>
      </c>
    </row>
    <row r="594" spans="1:16" ht="20.100000000000001" customHeight="1">
      <c r="A594" s="412">
        <v>230</v>
      </c>
      <c r="B594" s="406" t="s">
        <v>1145</v>
      </c>
      <c r="C594" s="407"/>
      <c r="D594" s="407"/>
      <c r="E594" s="410" t="s">
        <v>1459</v>
      </c>
      <c r="F594" s="407"/>
      <c r="G594" s="407"/>
      <c r="H594" s="411" t="s">
        <v>1460</v>
      </c>
      <c r="I594" s="410" t="s">
        <v>1148</v>
      </c>
      <c r="J594" s="410" t="s">
        <v>1461</v>
      </c>
      <c r="K594" s="410" t="s">
        <v>1462</v>
      </c>
      <c r="L594" s="407">
        <v>150373</v>
      </c>
      <c r="M594" s="409">
        <v>0</v>
      </c>
      <c r="N594" s="409">
        <v>0</v>
      </c>
      <c r="O594" s="409">
        <v>3000</v>
      </c>
      <c r="P594" s="415">
        <v>2803118.28</v>
      </c>
    </row>
    <row r="595" spans="1:16" ht="20.100000000000001" customHeight="1">
      <c r="A595" s="412">
        <v>231</v>
      </c>
      <c r="B595" s="406" t="s">
        <v>1145</v>
      </c>
      <c r="C595" s="407"/>
      <c r="D595" s="407"/>
      <c r="E595" s="410" t="s">
        <v>1463</v>
      </c>
      <c r="F595" s="407"/>
      <c r="G595" s="407"/>
      <c r="H595" s="411" t="s">
        <v>1464</v>
      </c>
      <c r="I595" s="410" t="s">
        <v>1148</v>
      </c>
      <c r="J595" s="410" t="s">
        <v>1465</v>
      </c>
      <c r="K595" s="410" t="s">
        <v>1466</v>
      </c>
      <c r="L595" s="407">
        <v>150373</v>
      </c>
      <c r="M595" s="409">
        <v>0</v>
      </c>
      <c r="N595" s="409">
        <v>0</v>
      </c>
      <c r="O595" s="409">
        <v>4759.4799999999996</v>
      </c>
      <c r="P595" s="415">
        <v>2807877.76</v>
      </c>
    </row>
    <row r="596" spans="1:16" ht="20.100000000000001" customHeight="1">
      <c r="A596" s="412">
        <v>232</v>
      </c>
      <c r="B596" s="406" t="s">
        <v>1145</v>
      </c>
      <c r="C596" s="407"/>
      <c r="D596" s="407"/>
      <c r="E596" s="410" t="s">
        <v>1467</v>
      </c>
      <c r="F596" s="407"/>
      <c r="G596" s="407"/>
      <c r="H596" s="411" t="s">
        <v>1468</v>
      </c>
      <c r="I596" s="410" t="s">
        <v>1148</v>
      </c>
      <c r="J596" s="410" t="s">
        <v>1469</v>
      </c>
      <c r="K596" s="410" t="s">
        <v>1470</v>
      </c>
      <c r="L596" s="407">
        <v>150373</v>
      </c>
      <c r="M596" s="409">
        <v>0</v>
      </c>
      <c r="N596" s="409">
        <v>0</v>
      </c>
      <c r="O596" s="409">
        <v>2562.79</v>
      </c>
      <c r="P596" s="415">
        <v>2810440.55</v>
      </c>
    </row>
    <row r="597" spans="1:16" ht="20.100000000000001" customHeight="1">
      <c r="A597" s="412">
        <v>233</v>
      </c>
      <c r="B597" s="406" t="s">
        <v>1145</v>
      </c>
      <c r="C597" s="407"/>
      <c r="D597" s="407"/>
      <c r="E597" s="410" t="s">
        <v>1471</v>
      </c>
      <c r="F597" s="407"/>
      <c r="G597" s="407"/>
      <c r="H597" s="411" t="s">
        <v>1472</v>
      </c>
      <c r="I597" s="410" t="s">
        <v>1148</v>
      </c>
      <c r="J597" s="410" t="s">
        <v>1473</v>
      </c>
      <c r="K597" s="407"/>
      <c r="L597" s="407">
        <v>150373</v>
      </c>
      <c r="M597" s="409">
        <v>0</v>
      </c>
      <c r="N597" s="417">
        <v>0</v>
      </c>
      <c r="O597" s="417">
        <v>2912.07</v>
      </c>
      <c r="P597" s="417">
        <v>2813352.62</v>
      </c>
    </row>
    <row r="598" spans="1:16" ht="20.100000000000001" customHeight="1">
      <c r="A598" s="412">
        <v>234</v>
      </c>
      <c r="B598" s="406" t="s">
        <v>1145</v>
      </c>
      <c r="C598" s="407"/>
      <c r="D598" s="407"/>
      <c r="E598" s="410" t="s">
        <v>1474</v>
      </c>
      <c r="F598" s="407"/>
      <c r="G598" s="407"/>
      <c r="H598" s="411" t="s">
        <v>1475</v>
      </c>
      <c r="I598" s="410" t="s">
        <v>1148</v>
      </c>
      <c r="J598" s="410" t="s">
        <v>1476</v>
      </c>
      <c r="K598" s="407"/>
      <c r="L598" s="407">
        <v>150373</v>
      </c>
      <c r="M598" s="409">
        <v>0</v>
      </c>
      <c r="N598" s="417">
        <v>0</v>
      </c>
      <c r="O598" s="417">
        <v>3203.27</v>
      </c>
      <c r="P598" s="417">
        <v>2816555.89</v>
      </c>
    </row>
    <row r="599" spans="1:16" ht="20.100000000000001" customHeight="1">
      <c r="A599" s="412">
        <v>235</v>
      </c>
      <c r="B599" s="406" t="s">
        <v>1145</v>
      </c>
      <c r="C599" s="407"/>
      <c r="D599" s="407"/>
      <c r="E599" s="410" t="s">
        <v>1477</v>
      </c>
      <c r="F599" s="407"/>
      <c r="G599" s="407"/>
      <c r="H599" s="411" t="s">
        <v>1478</v>
      </c>
      <c r="I599" s="410" t="s">
        <v>1148</v>
      </c>
      <c r="J599" s="410" t="s">
        <v>1479</v>
      </c>
      <c r="K599" s="410" t="s">
        <v>1480</v>
      </c>
      <c r="L599" s="407">
        <v>150373</v>
      </c>
      <c r="M599" s="409">
        <v>0</v>
      </c>
      <c r="N599" s="417">
        <v>0</v>
      </c>
      <c r="O599" s="417">
        <v>5491.71</v>
      </c>
      <c r="P599" s="417">
        <v>2822047.6</v>
      </c>
    </row>
    <row r="600" spans="1:16" ht="20.100000000000001" customHeight="1">
      <c r="A600" s="412">
        <v>236</v>
      </c>
      <c r="B600" s="406" t="s">
        <v>1145</v>
      </c>
      <c r="C600" s="407"/>
      <c r="D600" s="407"/>
      <c r="E600" s="410" t="s">
        <v>1481</v>
      </c>
      <c r="F600" s="407"/>
      <c r="G600" s="407"/>
      <c r="H600" s="411" t="s">
        <v>1482</v>
      </c>
      <c r="I600" s="410" t="s">
        <v>1148</v>
      </c>
      <c r="J600" s="410" t="s">
        <v>1483</v>
      </c>
      <c r="K600" s="410" t="s">
        <v>1484</v>
      </c>
      <c r="L600" s="407">
        <v>150373</v>
      </c>
      <c r="M600" s="409">
        <v>0</v>
      </c>
      <c r="N600" s="409">
        <v>0</v>
      </c>
      <c r="O600" s="409">
        <v>2849.94</v>
      </c>
      <c r="P600" s="415">
        <v>2824897.54</v>
      </c>
    </row>
    <row r="601" spans="1:16" ht="20.100000000000001" customHeight="1">
      <c r="A601" s="412">
        <v>237</v>
      </c>
      <c r="B601" s="406" t="s">
        <v>1145</v>
      </c>
      <c r="C601" s="407"/>
      <c r="D601" s="407"/>
      <c r="E601" s="410" t="s">
        <v>1481</v>
      </c>
      <c r="F601" s="407"/>
      <c r="G601" s="407"/>
      <c r="H601" s="411" t="s">
        <v>1482</v>
      </c>
      <c r="I601" s="410" t="s">
        <v>1148</v>
      </c>
      <c r="J601" s="410" t="s">
        <v>1483</v>
      </c>
      <c r="K601" s="410" t="s">
        <v>1484</v>
      </c>
      <c r="L601" s="407">
        <v>150373</v>
      </c>
      <c r="M601" s="409">
        <v>0</v>
      </c>
      <c r="N601" s="409">
        <v>0</v>
      </c>
      <c r="O601" s="409">
        <v>1295.43</v>
      </c>
      <c r="P601" s="415">
        <v>2826192.97</v>
      </c>
    </row>
    <row r="602" spans="1:16" ht="20.100000000000001" customHeight="1">
      <c r="A602" s="412">
        <v>238</v>
      </c>
      <c r="B602" s="406" t="s">
        <v>1145</v>
      </c>
      <c r="C602" s="407"/>
      <c r="D602" s="407"/>
      <c r="E602" s="410" t="s">
        <v>1481</v>
      </c>
      <c r="F602" s="407"/>
      <c r="G602" s="407"/>
      <c r="H602" s="411" t="s">
        <v>1482</v>
      </c>
      <c r="I602" s="410" t="s">
        <v>1148</v>
      </c>
      <c r="J602" s="410" t="s">
        <v>1483</v>
      </c>
      <c r="K602" s="410" t="s">
        <v>1484</v>
      </c>
      <c r="L602" s="407">
        <v>150373</v>
      </c>
      <c r="M602" s="409">
        <v>0</v>
      </c>
      <c r="N602" s="409">
        <v>0</v>
      </c>
      <c r="O602" s="409">
        <v>1036.3399999999999</v>
      </c>
      <c r="P602" s="415">
        <v>2827229.31</v>
      </c>
    </row>
    <row r="603" spans="1:16" ht="20.100000000000001" customHeight="1">
      <c r="A603" s="412">
        <v>239</v>
      </c>
      <c r="B603" s="406" t="s">
        <v>1145</v>
      </c>
      <c r="C603" s="407"/>
      <c r="D603" s="407"/>
      <c r="E603" s="410" t="s">
        <v>1485</v>
      </c>
      <c r="F603" s="407"/>
      <c r="G603" s="407"/>
      <c r="H603" s="411" t="s">
        <v>1486</v>
      </c>
      <c r="I603" s="410" t="s">
        <v>1148</v>
      </c>
      <c r="J603" s="410" t="s">
        <v>1487</v>
      </c>
      <c r="K603" s="410" t="s">
        <v>1488</v>
      </c>
      <c r="L603" s="407">
        <v>150373</v>
      </c>
      <c r="M603" s="409">
        <v>0</v>
      </c>
      <c r="N603" s="409">
        <v>0</v>
      </c>
      <c r="O603" s="409">
        <v>2590.85</v>
      </c>
      <c r="P603" s="415">
        <v>2829820.16</v>
      </c>
    </row>
    <row r="604" spans="1:16" ht="20.100000000000001" customHeight="1">
      <c r="A604" s="412">
        <v>240</v>
      </c>
      <c r="B604" s="406" t="s">
        <v>1145</v>
      </c>
      <c r="C604" s="407"/>
      <c r="D604" s="407"/>
      <c r="E604" s="410" t="s">
        <v>1485</v>
      </c>
      <c r="F604" s="407"/>
      <c r="G604" s="407"/>
      <c r="H604" s="411" t="s">
        <v>1486</v>
      </c>
      <c r="I604" s="410" t="s">
        <v>1148</v>
      </c>
      <c r="J604" s="410" t="s">
        <v>1487</v>
      </c>
      <c r="K604" s="410" t="s">
        <v>1488</v>
      </c>
      <c r="L604" s="407">
        <v>150373</v>
      </c>
      <c r="M604" s="409">
        <v>0</v>
      </c>
      <c r="N604" s="409">
        <v>0</v>
      </c>
      <c r="O604" s="409">
        <v>915.43</v>
      </c>
      <c r="P604" s="415">
        <v>2830735.59</v>
      </c>
    </row>
    <row r="605" spans="1:16" ht="20.100000000000001" customHeight="1">
      <c r="A605" s="412">
        <v>241</v>
      </c>
      <c r="B605" s="406" t="s">
        <v>1145</v>
      </c>
      <c r="C605" s="407"/>
      <c r="D605" s="407"/>
      <c r="E605" s="410" t="s">
        <v>1485</v>
      </c>
      <c r="F605" s="407"/>
      <c r="G605" s="407"/>
      <c r="H605" s="411" t="s">
        <v>1486</v>
      </c>
      <c r="I605" s="410" t="s">
        <v>1148</v>
      </c>
      <c r="J605" s="410" t="s">
        <v>1487</v>
      </c>
      <c r="K605" s="410" t="s">
        <v>1488</v>
      </c>
      <c r="L605" s="407">
        <v>150373</v>
      </c>
      <c r="M605" s="409">
        <v>0</v>
      </c>
      <c r="N605" s="409">
        <v>0</v>
      </c>
      <c r="O605" s="409">
        <v>1036.3399999999999</v>
      </c>
      <c r="P605" s="415">
        <v>2831771.93</v>
      </c>
    </row>
    <row r="606" spans="1:16" ht="20.100000000000001" customHeight="1">
      <c r="A606" s="412">
        <v>242</v>
      </c>
      <c r="B606" s="406" t="s">
        <v>1145</v>
      </c>
      <c r="C606" s="407"/>
      <c r="D606" s="407"/>
      <c r="E606" s="410" t="s">
        <v>1489</v>
      </c>
      <c r="F606" s="407"/>
      <c r="G606" s="407"/>
      <c r="H606" s="411" t="s">
        <v>1490</v>
      </c>
      <c r="I606" s="410" t="s">
        <v>1148</v>
      </c>
      <c r="J606" s="410" t="s">
        <v>1491</v>
      </c>
      <c r="K606" s="407"/>
      <c r="L606" s="407">
        <v>150373</v>
      </c>
      <c r="M606" s="409">
        <v>0</v>
      </c>
      <c r="N606" s="417">
        <v>0</v>
      </c>
      <c r="O606" s="417">
        <v>10042.11</v>
      </c>
      <c r="P606" s="417">
        <v>2841814.04</v>
      </c>
    </row>
    <row r="607" spans="1:16" ht="20.100000000000001" customHeight="1">
      <c r="A607" s="412">
        <v>243</v>
      </c>
      <c r="B607" s="406" t="s">
        <v>1145</v>
      </c>
      <c r="C607" s="407"/>
      <c r="D607" s="407"/>
      <c r="E607" s="410" t="s">
        <v>1489</v>
      </c>
      <c r="F607" s="407"/>
      <c r="G607" s="407"/>
      <c r="H607" s="411" t="s">
        <v>1490</v>
      </c>
      <c r="I607" s="410" t="s">
        <v>1148</v>
      </c>
      <c r="J607" s="410" t="s">
        <v>1491</v>
      </c>
      <c r="K607" s="407"/>
      <c r="L607" s="407">
        <v>150373</v>
      </c>
      <c r="M607" s="409">
        <v>0</v>
      </c>
      <c r="N607" s="417">
        <v>0</v>
      </c>
      <c r="O607" s="417">
        <v>2841.73</v>
      </c>
      <c r="P607" s="417">
        <v>2844655.77</v>
      </c>
    </row>
    <row r="608" spans="1:16" ht="20.100000000000001" customHeight="1">
      <c r="A608" s="412">
        <v>244</v>
      </c>
      <c r="B608" s="406" t="s">
        <v>1145</v>
      </c>
      <c r="C608" s="407"/>
      <c r="D608" s="407"/>
      <c r="E608" s="410" t="s">
        <v>1492</v>
      </c>
      <c r="F608" s="407"/>
      <c r="G608" s="407"/>
      <c r="H608" s="411" t="s">
        <v>1493</v>
      </c>
      <c r="I608" s="410" t="s">
        <v>1148</v>
      </c>
      <c r="J608" s="410" t="s">
        <v>1494</v>
      </c>
      <c r="K608" s="410" t="s">
        <v>1495</v>
      </c>
      <c r="L608" s="407">
        <v>150373</v>
      </c>
      <c r="M608" s="409">
        <v>0</v>
      </c>
      <c r="N608" s="417">
        <v>0</v>
      </c>
      <c r="O608" s="417">
        <v>1452.4</v>
      </c>
      <c r="P608" s="417">
        <v>2846108.17</v>
      </c>
    </row>
    <row r="609" spans="1:16" ht="20.100000000000001" customHeight="1">
      <c r="A609" s="412">
        <v>245</v>
      </c>
      <c r="B609" s="406" t="s">
        <v>1145</v>
      </c>
      <c r="C609" s="407"/>
      <c r="D609" s="407"/>
      <c r="E609" s="410" t="s">
        <v>1492</v>
      </c>
      <c r="F609" s="407"/>
      <c r="G609" s="407"/>
      <c r="H609" s="411" t="s">
        <v>1493</v>
      </c>
      <c r="I609" s="410" t="s">
        <v>1148</v>
      </c>
      <c r="J609" s="410" t="s">
        <v>1494</v>
      </c>
      <c r="K609" s="410" t="s">
        <v>1495</v>
      </c>
      <c r="L609" s="407">
        <v>150373</v>
      </c>
      <c r="M609" s="409">
        <v>0</v>
      </c>
      <c r="N609" s="417">
        <v>0</v>
      </c>
      <c r="O609" s="417">
        <v>1640.65</v>
      </c>
      <c r="P609" s="417">
        <v>2847748.82</v>
      </c>
    </row>
    <row r="610" spans="1:16" ht="20.100000000000001" customHeight="1">
      <c r="A610" s="412">
        <v>246</v>
      </c>
      <c r="B610" s="406" t="s">
        <v>1145</v>
      </c>
      <c r="C610" s="407"/>
      <c r="D610" s="407"/>
      <c r="E610" s="410" t="s">
        <v>1492</v>
      </c>
      <c r="F610" s="407"/>
      <c r="G610" s="407"/>
      <c r="H610" s="411" t="s">
        <v>1493</v>
      </c>
      <c r="I610" s="410" t="s">
        <v>1148</v>
      </c>
      <c r="J610" s="410" t="s">
        <v>1494</v>
      </c>
      <c r="K610" s="410" t="s">
        <v>1495</v>
      </c>
      <c r="L610" s="407">
        <v>150373</v>
      </c>
      <c r="M610" s="409">
        <v>0</v>
      </c>
      <c r="N610" s="417">
        <v>0</v>
      </c>
      <c r="O610" s="417">
        <v>968.26</v>
      </c>
      <c r="P610" s="417">
        <v>2848717.08</v>
      </c>
    </row>
    <row r="611" spans="1:16" ht="20.100000000000001" customHeight="1">
      <c r="A611" s="412">
        <v>247</v>
      </c>
      <c r="B611" s="406" t="s">
        <v>1145</v>
      </c>
      <c r="C611" s="407"/>
      <c r="D611" s="407"/>
      <c r="E611" s="410" t="s">
        <v>1496</v>
      </c>
      <c r="F611" s="407"/>
      <c r="G611" s="407"/>
      <c r="H611" s="411" t="s">
        <v>1497</v>
      </c>
      <c r="I611" s="410" t="s">
        <v>1148</v>
      </c>
      <c r="J611" s="410" t="s">
        <v>1498</v>
      </c>
      <c r="K611" s="410" t="s">
        <v>1499</v>
      </c>
      <c r="L611" s="407">
        <v>260378</v>
      </c>
      <c r="M611" s="409">
        <v>0</v>
      </c>
      <c r="N611" s="409">
        <v>0</v>
      </c>
      <c r="O611" s="409">
        <v>5973.33</v>
      </c>
      <c r="P611" s="415">
        <v>2854690.41</v>
      </c>
    </row>
    <row r="612" spans="1:16" ht="20.100000000000001" customHeight="1">
      <c r="A612" s="412">
        <v>248</v>
      </c>
      <c r="B612" s="406" t="s">
        <v>1145</v>
      </c>
      <c r="C612" s="407"/>
      <c r="D612" s="407"/>
      <c r="E612" s="410" t="s">
        <v>1496</v>
      </c>
      <c r="F612" s="407"/>
      <c r="G612" s="407"/>
      <c r="H612" s="411" t="s">
        <v>1497</v>
      </c>
      <c r="I612" s="410" t="s">
        <v>1148</v>
      </c>
      <c r="J612" s="410" t="s">
        <v>1498</v>
      </c>
      <c r="K612" s="410" t="s">
        <v>1499</v>
      </c>
      <c r="L612" s="407">
        <v>260378</v>
      </c>
      <c r="M612" s="409">
        <v>0</v>
      </c>
      <c r="N612" s="409">
        <v>0</v>
      </c>
      <c r="O612" s="409">
        <v>3579.26</v>
      </c>
      <c r="P612" s="415">
        <v>2858269.67</v>
      </c>
    </row>
    <row r="613" spans="1:16" ht="20.100000000000001" customHeight="1">
      <c r="A613" s="412">
        <v>249</v>
      </c>
      <c r="B613" s="406" t="s">
        <v>1145</v>
      </c>
      <c r="C613" s="407"/>
      <c r="D613" s="407"/>
      <c r="E613" s="410" t="s">
        <v>1500</v>
      </c>
      <c r="F613" s="407"/>
      <c r="G613" s="407"/>
      <c r="H613" s="411" t="s">
        <v>1501</v>
      </c>
      <c r="I613" s="410" t="s">
        <v>1148</v>
      </c>
      <c r="J613" s="410" t="s">
        <v>1502</v>
      </c>
      <c r="K613" s="410" t="s">
        <v>1503</v>
      </c>
      <c r="L613" s="407">
        <v>110001</v>
      </c>
      <c r="M613" s="409">
        <v>0</v>
      </c>
      <c r="N613" s="409">
        <v>0</v>
      </c>
      <c r="O613" s="409">
        <v>1600</v>
      </c>
      <c r="P613" s="415">
        <v>2859869.67</v>
      </c>
    </row>
    <row r="614" spans="1:16" ht="20.100000000000001" customHeight="1">
      <c r="A614" s="412">
        <v>250</v>
      </c>
      <c r="B614" s="406" t="s">
        <v>1145</v>
      </c>
      <c r="C614" s="407"/>
      <c r="D614" s="407"/>
      <c r="E614" s="410" t="s">
        <v>1504</v>
      </c>
      <c r="F614" s="407"/>
      <c r="G614" s="407"/>
      <c r="H614" s="411" t="s">
        <v>1505</v>
      </c>
      <c r="I614" s="410" t="s">
        <v>1148</v>
      </c>
      <c r="J614" s="410" t="s">
        <v>1506</v>
      </c>
      <c r="K614" s="410" t="s">
        <v>1507</v>
      </c>
      <c r="L614" s="407">
        <v>150373</v>
      </c>
      <c r="M614" s="409">
        <v>0</v>
      </c>
      <c r="N614" s="409">
        <v>0</v>
      </c>
      <c r="O614" s="409">
        <v>1701.19</v>
      </c>
      <c r="P614" s="415">
        <v>2861570.86</v>
      </c>
    </row>
    <row r="615" spans="1:16" ht="20.100000000000001" customHeight="1">
      <c r="A615" s="412">
        <v>251</v>
      </c>
      <c r="B615" s="406" t="s">
        <v>1145</v>
      </c>
      <c r="C615" s="407"/>
      <c r="D615" s="407"/>
      <c r="E615" s="410" t="s">
        <v>1508</v>
      </c>
      <c r="F615" s="407"/>
      <c r="G615" s="407"/>
      <c r="H615" s="411" t="s">
        <v>1509</v>
      </c>
      <c r="I615" s="410" t="s">
        <v>1148</v>
      </c>
      <c r="J615" s="410" t="s">
        <v>1510</v>
      </c>
      <c r="K615" s="410" t="s">
        <v>1511</v>
      </c>
      <c r="L615" s="407">
        <v>110001</v>
      </c>
      <c r="M615" s="409">
        <v>0</v>
      </c>
      <c r="N615" s="409">
        <v>0</v>
      </c>
      <c r="O615" s="409">
        <v>7845.4</v>
      </c>
      <c r="P615" s="415">
        <v>2869416.26</v>
      </c>
    </row>
    <row r="616" spans="1:16" ht="20.100000000000001" customHeight="1">
      <c r="A616" s="412">
        <v>252</v>
      </c>
      <c r="B616" s="406" t="s">
        <v>1145</v>
      </c>
      <c r="C616" s="407"/>
      <c r="D616" s="407"/>
      <c r="E616" s="410" t="s">
        <v>1508</v>
      </c>
      <c r="F616" s="407"/>
      <c r="G616" s="407"/>
      <c r="H616" s="411" t="s">
        <v>1509</v>
      </c>
      <c r="I616" s="410" t="s">
        <v>1148</v>
      </c>
      <c r="J616" s="410" t="s">
        <v>1510</v>
      </c>
      <c r="K616" s="410" t="s">
        <v>1511</v>
      </c>
      <c r="L616" s="407">
        <v>110001</v>
      </c>
      <c r="M616" s="409">
        <v>0</v>
      </c>
      <c r="N616" s="409">
        <v>0</v>
      </c>
      <c r="O616" s="409">
        <v>549.82000000000005</v>
      </c>
      <c r="P616" s="415">
        <v>2869966.08</v>
      </c>
    </row>
    <row r="617" spans="1:16" ht="20.100000000000001" customHeight="1">
      <c r="A617" s="412">
        <v>253</v>
      </c>
      <c r="B617" s="406" t="s">
        <v>1145</v>
      </c>
      <c r="C617" s="407"/>
      <c r="D617" s="407"/>
      <c r="E617" s="410" t="s">
        <v>1508</v>
      </c>
      <c r="F617" s="407"/>
      <c r="G617" s="407"/>
      <c r="H617" s="411" t="s">
        <v>1509</v>
      </c>
      <c r="I617" s="410" t="s">
        <v>1148</v>
      </c>
      <c r="J617" s="410" t="s">
        <v>1510</v>
      </c>
      <c r="K617" s="410" t="s">
        <v>1511</v>
      </c>
      <c r="L617" s="407">
        <v>110001</v>
      </c>
      <c r="M617" s="409">
        <v>0</v>
      </c>
      <c r="N617" s="409">
        <v>0</v>
      </c>
      <c r="O617" s="409">
        <v>639.24</v>
      </c>
      <c r="P617" s="415">
        <v>2870605.32</v>
      </c>
    </row>
    <row r="618" spans="1:16" ht="20.100000000000001" customHeight="1">
      <c r="A618" s="412">
        <v>254</v>
      </c>
      <c r="B618" s="406" t="s">
        <v>1145</v>
      </c>
      <c r="C618" s="407"/>
      <c r="D618" s="407"/>
      <c r="E618" s="410" t="s">
        <v>1508</v>
      </c>
      <c r="F618" s="407"/>
      <c r="G618" s="407"/>
      <c r="H618" s="411" t="s">
        <v>1509</v>
      </c>
      <c r="I618" s="410" t="s">
        <v>1148</v>
      </c>
      <c r="J618" s="410" t="s">
        <v>1510</v>
      </c>
      <c r="K618" s="410" t="s">
        <v>1511</v>
      </c>
      <c r="L618" s="407">
        <v>110001</v>
      </c>
      <c r="M618" s="409">
        <v>0</v>
      </c>
      <c r="N618" s="409">
        <v>0</v>
      </c>
      <c r="O618" s="409">
        <v>434.31</v>
      </c>
      <c r="P618" s="415">
        <v>2871039.63</v>
      </c>
    </row>
    <row r="619" spans="1:16" ht="20.100000000000001" customHeight="1">
      <c r="A619" s="412">
        <v>255</v>
      </c>
      <c r="B619" s="406" t="s">
        <v>1145</v>
      </c>
      <c r="C619" s="407"/>
      <c r="D619" s="407"/>
      <c r="E619" s="410" t="s">
        <v>1512</v>
      </c>
      <c r="F619" s="407"/>
      <c r="G619" s="407"/>
      <c r="H619" s="411" t="s">
        <v>1513</v>
      </c>
      <c r="I619" s="410" t="s">
        <v>1148</v>
      </c>
      <c r="J619" s="410" t="s">
        <v>1514</v>
      </c>
      <c r="K619" s="410" t="s">
        <v>1515</v>
      </c>
      <c r="L619" s="407">
        <v>150373</v>
      </c>
      <c r="M619" s="409">
        <v>0</v>
      </c>
      <c r="N619" s="409">
        <v>0</v>
      </c>
      <c r="O619" s="409">
        <v>2912.07</v>
      </c>
      <c r="P619" s="415">
        <v>2873951.7</v>
      </c>
    </row>
    <row r="620" spans="1:16" ht="20.100000000000001" customHeight="1">
      <c r="A620" s="412">
        <v>256</v>
      </c>
      <c r="B620" s="406" t="s">
        <v>1145</v>
      </c>
      <c r="C620" s="407"/>
      <c r="D620" s="407"/>
      <c r="E620" s="410" t="s">
        <v>1516</v>
      </c>
      <c r="F620" s="407"/>
      <c r="G620" s="407"/>
      <c r="H620" s="411" t="s">
        <v>1517</v>
      </c>
      <c r="I620" s="410" t="s">
        <v>1148</v>
      </c>
      <c r="J620" s="410" t="s">
        <v>1518</v>
      </c>
      <c r="K620" s="410" t="s">
        <v>1519</v>
      </c>
      <c r="L620" s="407">
        <v>150373</v>
      </c>
      <c r="M620" s="409">
        <v>0</v>
      </c>
      <c r="N620" s="409">
        <v>0</v>
      </c>
      <c r="O620" s="409">
        <v>1233.55</v>
      </c>
      <c r="P620" s="415">
        <v>2875185.25</v>
      </c>
    </row>
    <row r="621" spans="1:16" ht="20.100000000000001" customHeight="1">
      <c r="A621" s="412">
        <v>257</v>
      </c>
      <c r="B621" s="406" t="s">
        <v>1145</v>
      </c>
      <c r="C621" s="407"/>
      <c r="D621" s="407"/>
      <c r="E621" s="410" t="s">
        <v>1520</v>
      </c>
      <c r="F621" s="407"/>
      <c r="G621" s="407"/>
      <c r="H621" s="411" t="s">
        <v>1521</v>
      </c>
      <c r="I621" s="410" t="s">
        <v>1148</v>
      </c>
      <c r="J621" s="410" t="s">
        <v>1473</v>
      </c>
      <c r="K621" s="407"/>
      <c r="L621" s="407">
        <v>150373</v>
      </c>
      <c r="M621" s="409">
        <v>0</v>
      </c>
      <c r="N621" s="417">
        <v>2912.07</v>
      </c>
      <c r="O621" s="417">
        <v>0</v>
      </c>
      <c r="P621" s="417">
        <v>2872273.18</v>
      </c>
    </row>
    <row r="622" spans="1:16" ht="20.100000000000001" customHeight="1">
      <c r="A622" s="412">
        <v>258</v>
      </c>
      <c r="B622" s="406" t="s">
        <v>1145</v>
      </c>
      <c r="C622" s="407"/>
      <c r="D622" s="407"/>
      <c r="E622" s="410" t="s">
        <v>1522</v>
      </c>
      <c r="F622" s="407"/>
      <c r="G622" s="407"/>
      <c r="H622" s="411" t="s">
        <v>1523</v>
      </c>
      <c r="I622" s="410" t="s">
        <v>1148</v>
      </c>
      <c r="J622" s="410" t="s">
        <v>1476</v>
      </c>
      <c r="K622" s="407"/>
      <c r="L622" s="407">
        <v>150373</v>
      </c>
      <c r="M622" s="409">
        <v>0</v>
      </c>
      <c r="N622" s="417">
        <v>3203.27</v>
      </c>
      <c r="O622" s="417">
        <v>0</v>
      </c>
      <c r="P622" s="417">
        <v>2869069.91</v>
      </c>
    </row>
    <row r="623" spans="1:16" ht="20.100000000000001" customHeight="1">
      <c r="A623" s="412">
        <v>259</v>
      </c>
      <c r="B623" s="406" t="s">
        <v>1145</v>
      </c>
      <c r="C623" s="407"/>
      <c r="D623" s="407"/>
      <c r="E623" s="410" t="s">
        <v>1524</v>
      </c>
      <c r="F623" s="407"/>
      <c r="G623" s="407"/>
      <c r="H623" s="411" t="s">
        <v>1525</v>
      </c>
      <c r="I623" s="410" t="s">
        <v>1148</v>
      </c>
      <c r="J623" s="410" t="s">
        <v>1479</v>
      </c>
      <c r="K623" s="410" t="s">
        <v>1480</v>
      </c>
      <c r="L623" s="407">
        <v>150373</v>
      </c>
      <c r="M623" s="409">
        <v>0</v>
      </c>
      <c r="N623" s="417">
        <v>5491.71</v>
      </c>
      <c r="O623" s="417">
        <v>0</v>
      </c>
      <c r="P623" s="417">
        <v>2863578.2</v>
      </c>
    </row>
    <row r="624" spans="1:16" ht="20.100000000000001" customHeight="1">
      <c r="A624" s="412">
        <v>260</v>
      </c>
      <c r="B624" s="406" t="s">
        <v>1145</v>
      </c>
      <c r="C624" s="407"/>
      <c r="D624" s="407"/>
      <c r="E624" s="410" t="s">
        <v>1526</v>
      </c>
      <c r="F624" s="407"/>
      <c r="G624" s="407"/>
      <c r="H624" s="411" t="s">
        <v>1527</v>
      </c>
      <c r="I624" s="410" t="s">
        <v>1148</v>
      </c>
      <c r="J624" s="410" t="s">
        <v>1491</v>
      </c>
      <c r="K624" s="407"/>
      <c r="L624" s="407">
        <v>150373</v>
      </c>
      <c r="M624" s="409">
        <v>0</v>
      </c>
      <c r="N624" s="417">
        <v>10042.11</v>
      </c>
      <c r="O624" s="417">
        <v>0</v>
      </c>
      <c r="P624" s="417">
        <v>2853536.09</v>
      </c>
    </row>
    <row r="625" spans="1:16" ht="20.100000000000001" customHeight="1">
      <c r="A625" s="412">
        <v>261</v>
      </c>
      <c r="B625" s="406" t="s">
        <v>1145</v>
      </c>
      <c r="C625" s="407"/>
      <c r="D625" s="407"/>
      <c r="E625" s="410" t="s">
        <v>1526</v>
      </c>
      <c r="F625" s="407"/>
      <c r="G625" s="407"/>
      <c r="H625" s="411" t="s">
        <v>1527</v>
      </c>
      <c r="I625" s="410" t="s">
        <v>1148</v>
      </c>
      <c r="J625" s="410" t="s">
        <v>1491</v>
      </c>
      <c r="K625" s="407"/>
      <c r="L625" s="407">
        <v>150373</v>
      </c>
      <c r="M625" s="409">
        <v>0</v>
      </c>
      <c r="N625" s="417">
        <v>2841.73</v>
      </c>
      <c r="O625" s="417">
        <v>0</v>
      </c>
      <c r="P625" s="417">
        <v>2850694.36</v>
      </c>
    </row>
    <row r="626" spans="1:16" ht="20.100000000000001" customHeight="1">
      <c r="A626" s="412">
        <v>262</v>
      </c>
      <c r="B626" s="406" t="s">
        <v>1145</v>
      </c>
      <c r="C626" s="407"/>
      <c r="D626" s="407"/>
      <c r="E626" s="410" t="s">
        <v>1528</v>
      </c>
      <c r="F626" s="407"/>
      <c r="G626" s="407"/>
      <c r="H626" s="411" t="s">
        <v>1529</v>
      </c>
      <c r="I626" s="410" t="s">
        <v>1148</v>
      </c>
      <c r="J626" s="410" t="s">
        <v>1494</v>
      </c>
      <c r="K626" s="410" t="s">
        <v>1495</v>
      </c>
      <c r="L626" s="407">
        <v>150373</v>
      </c>
      <c r="M626" s="409">
        <v>0</v>
      </c>
      <c r="N626" s="417">
        <v>1452.4</v>
      </c>
      <c r="O626" s="417">
        <v>0</v>
      </c>
      <c r="P626" s="417">
        <v>2849241.96</v>
      </c>
    </row>
    <row r="627" spans="1:16" ht="20.100000000000001" customHeight="1">
      <c r="A627" s="412">
        <v>263</v>
      </c>
      <c r="B627" s="406" t="s">
        <v>1145</v>
      </c>
      <c r="C627" s="407"/>
      <c r="D627" s="407"/>
      <c r="E627" s="410" t="s">
        <v>1528</v>
      </c>
      <c r="F627" s="407"/>
      <c r="G627" s="407"/>
      <c r="H627" s="411" t="s">
        <v>1529</v>
      </c>
      <c r="I627" s="410" t="s">
        <v>1148</v>
      </c>
      <c r="J627" s="410" t="s">
        <v>1494</v>
      </c>
      <c r="K627" s="410" t="s">
        <v>1495</v>
      </c>
      <c r="L627" s="407">
        <v>150373</v>
      </c>
      <c r="M627" s="409">
        <v>0</v>
      </c>
      <c r="N627" s="417">
        <v>1640.65</v>
      </c>
      <c r="O627" s="417">
        <v>0</v>
      </c>
      <c r="P627" s="417">
        <v>2847601.31</v>
      </c>
    </row>
    <row r="628" spans="1:16" ht="20.100000000000001" customHeight="1">
      <c r="A628" s="412">
        <v>264</v>
      </c>
      <c r="B628" s="406" t="s">
        <v>1145</v>
      </c>
      <c r="C628" s="407"/>
      <c r="D628" s="407"/>
      <c r="E628" s="410" t="s">
        <v>1528</v>
      </c>
      <c r="F628" s="407"/>
      <c r="G628" s="407"/>
      <c r="H628" s="411" t="s">
        <v>1529</v>
      </c>
      <c r="I628" s="410" t="s">
        <v>1148</v>
      </c>
      <c r="J628" s="410" t="s">
        <v>1494</v>
      </c>
      <c r="K628" s="410" t="s">
        <v>1495</v>
      </c>
      <c r="L628" s="407">
        <v>150373</v>
      </c>
      <c r="M628" s="409">
        <v>0</v>
      </c>
      <c r="N628" s="417">
        <v>968.26</v>
      </c>
      <c r="O628" s="417">
        <v>0</v>
      </c>
      <c r="P628" s="417">
        <v>2846633.05</v>
      </c>
    </row>
    <row r="629" spans="1:16" ht="20.100000000000001" customHeight="1">
      <c r="A629" s="412">
        <v>265</v>
      </c>
      <c r="B629" s="406" t="s">
        <v>1305</v>
      </c>
      <c r="C629" s="407"/>
      <c r="D629" s="407"/>
      <c r="E629" s="410" t="s">
        <v>1530</v>
      </c>
      <c r="F629" s="407"/>
      <c r="G629" s="407"/>
      <c r="H629" s="411" t="s">
        <v>1531</v>
      </c>
      <c r="I629" s="410" t="s">
        <v>1148</v>
      </c>
      <c r="J629" s="410" t="s">
        <v>1532</v>
      </c>
      <c r="K629" s="410" t="s">
        <v>1533</v>
      </c>
      <c r="L629" s="407">
        <v>110001</v>
      </c>
      <c r="M629" s="409">
        <v>0</v>
      </c>
      <c r="N629" s="409">
        <v>0</v>
      </c>
      <c r="O629" s="409">
        <v>718.35</v>
      </c>
      <c r="P629" s="415">
        <v>2847351.4</v>
      </c>
    </row>
    <row r="630" spans="1:16" ht="20.100000000000001" customHeight="1">
      <c r="A630" s="412">
        <v>266</v>
      </c>
      <c r="B630" s="406" t="s">
        <v>1305</v>
      </c>
      <c r="C630" s="407"/>
      <c r="D630" s="407"/>
      <c r="E630" s="410" t="s">
        <v>1530</v>
      </c>
      <c r="F630" s="407"/>
      <c r="G630" s="407"/>
      <c r="H630" s="411" t="s">
        <v>1531</v>
      </c>
      <c r="I630" s="410" t="s">
        <v>1148</v>
      </c>
      <c r="J630" s="410" t="s">
        <v>1532</v>
      </c>
      <c r="K630" s="410" t="s">
        <v>1533</v>
      </c>
      <c r="L630" s="407">
        <v>110001</v>
      </c>
      <c r="M630" s="409">
        <v>0</v>
      </c>
      <c r="N630" s="409">
        <v>0</v>
      </c>
      <c r="O630" s="409">
        <v>218.37</v>
      </c>
      <c r="P630" s="415">
        <v>2847569.77</v>
      </c>
    </row>
    <row r="631" spans="1:16" ht="20.100000000000001" customHeight="1">
      <c r="A631" s="412">
        <v>267</v>
      </c>
      <c r="B631" s="406" t="s">
        <v>1305</v>
      </c>
      <c r="C631" s="407"/>
      <c r="D631" s="407"/>
      <c r="E631" s="410" t="s">
        <v>1534</v>
      </c>
      <c r="F631" s="407"/>
      <c r="G631" s="407"/>
      <c r="H631" s="411" t="s">
        <v>1531</v>
      </c>
      <c r="I631" s="410" t="s">
        <v>1148</v>
      </c>
      <c r="J631" s="410" t="s">
        <v>1535</v>
      </c>
      <c r="K631" s="410" t="s">
        <v>1536</v>
      </c>
      <c r="L631" s="407">
        <v>110001</v>
      </c>
      <c r="M631" s="409">
        <v>0</v>
      </c>
      <c r="N631" s="409">
        <v>0</v>
      </c>
      <c r="O631" s="409">
        <v>359.17</v>
      </c>
      <c r="P631" s="415">
        <v>2847928.94</v>
      </c>
    </row>
    <row r="632" spans="1:16" ht="20.100000000000001" customHeight="1">
      <c r="A632" s="412">
        <v>268</v>
      </c>
      <c r="B632" s="406" t="s">
        <v>1305</v>
      </c>
      <c r="C632" s="407"/>
      <c r="D632" s="407"/>
      <c r="E632" s="410" t="s">
        <v>1534</v>
      </c>
      <c r="F632" s="407"/>
      <c r="G632" s="407"/>
      <c r="H632" s="411" t="s">
        <v>1531</v>
      </c>
      <c r="I632" s="410" t="s">
        <v>1148</v>
      </c>
      <c r="J632" s="410" t="s">
        <v>1535</v>
      </c>
      <c r="K632" s="410" t="s">
        <v>1536</v>
      </c>
      <c r="L632" s="407">
        <v>110001</v>
      </c>
      <c r="M632" s="409">
        <v>0</v>
      </c>
      <c r="N632" s="409">
        <v>0</v>
      </c>
      <c r="O632" s="409">
        <v>109.18</v>
      </c>
      <c r="P632" s="415">
        <v>2848038.12</v>
      </c>
    </row>
    <row r="633" spans="1:16" ht="20.100000000000001" customHeight="1">
      <c r="A633" s="412">
        <v>269</v>
      </c>
      <c r="B633" s="406" t="s">
        <v>1305</v>
      </c>
      <c r="C633" s="407"/>
      <c r="D633" s="407"/>
      <c r="E633" s="410" t="s">
        <v>1537</v>
      </c>
      <c r="F633" s="407"/>
      <c r="G633" s="407"/>
      <c r="H633" s="411" t="s">
        <v>1531</v>
      </c>
      <c r="I633" s="410" t="s">
        <v>1148</v>
      </c>
      <c r="J633" s="410" t="s">
        <v>1538</v>
      </c>
      <c r="K633" s="410" t="s">
        <v>1539</v>
      </c>
      <c r="L633" s="407">
        <v>110001</v>
      </c>
      <c r="M633" s="409">
        <v>0</v>
      </c>
      <c r="N633" s="409">
        <v>0</v>
      </c>
      <c r="O633" s="409">
        <v>359.17</v>
      </c>
      <c r="P633" s="415">
        <v>2848397.29</v>
      </c>
    </row>
    <row r="634" spans="1:16" ht="20.100000000000001" customHeight="1">
      <c r="A634" s="412">
        <v>270</v>
      </c>
      <c r="B634" s="406" t="s">
        <v>1305</v>
      </c>
      <c r="C634" s="407"/>
      <c r="D634" s="407"/>
      <c r="E634" s="410" t="s">
        <v>1537</v>
      </c>
      <c r="F634" s="407"/>
      <c r="G634" s="407"/>
      <c r="H634" s="411" t="s">
        <v>1531</v>
      </c>
      <c r="I634" s="410" t="s">
        <v>1148</v>
      </c>
      <c r="J634" s="410" t="s">
        <v>1538</v>
      </c>
      <c r="K634" s="410" t="s">
        <v>1539</v>
      </c>
      <c r="L634" s="407">
        <v>110001</v>
      </c>
      <c r="M634" s="409">
        <v>0</v>
      </c>
      <c r="N634" s="409">
        <v>0</v>
      </c>
      <c r="O634" s="409">
        <v>109.18</v>
      </c>
      <c r="P634" s="415">
        <v>2848506.47</v>
      </c>
    </row>
    <row r="635" spans="1:16" ht="20.100000000000001" customHeight="1">
      <c r="A635" s="412">
        <v>271</v>
      </c>
      <c r="B635" s="406" t="s">
        <v>1305</v>
      </c>
      <c r="C635" s="407"/>
      <c r="D635" s="407"/>
      <c r="E635" s="410" t="s">
        <v>1540</v>
      </c>
      <c r="F635" s="407"/>
      <c r="G635" s="407"/>
      <c r="H635" s="411" t="s">
        <v>1541</v>
      </c>
      <c r="I635" s="410" t="s">
        <v>1148</v>
      </c>
      <c r="J635" s="410" t="s">
        <v>1542</v>
      </c>
      <c r="K635" s="410" t="s">
        <v>1543</v>
      </c>
      <c r="L635" s="407">
        <v>110001</v>
      </c>
      <c r="M635" s="409">
        <v>0</v>
      </c>
      <c r="N635" s="409">
        <v>0</v>
      </c>
      <c r="O635" s="409">
        <v>113.44</v>
      </c>
      <c r="P635" s="415">
        <v>2848619.91</v>
      </c>
    </row>
    <row r="636" spans="1:16" ht="20.100000000000001" customHeight="1">
      <c r="A636" s="412">
        <v>272</v>
      </c>
      <c r="B636" s="406" t="s">
        <v>1305</v>
      </c>
      <c r="C636" s="407"/>
      <c r="D636" s="407"/>
      <c r="E636" s="410" t="s">
        <v>1544</v>
      </c>
      <c r="F636" s="407"/>
      <c r="G636" s="407"/>
      <c r="H636" s="411" t="s">
        <v>1541</v>
      </c>
      <c r="I636" s="410" t="s">
        <v>1148</v>
      </c>
      <c r="J636" s="410" t="s">
        <v>1545</v>
      </c>
      <c r="K636" s="410" t="s">
        <v>1546</v>
      </c>
      <c r="L636" s="407">
        <v>110001</v>
      </c>
      <c r="M636" s="409">
        <v>0</v>
      </c>
      <c r="N636" s="409">
        <v>0</v>
      </c>
      <c r="O636" s="409">
        <v>113.44</v>
      </c>
      <c r="P636" s="415">
        <v>2848733.35</v>
      </c>
    </row>
    <row r="637" spans="1:16" ht="20.100000000000001" customHeight="1">
      <c r="A637" s="412">
        <v>273</v>
      </c>
      <c r="B637" s="406" t="s">
        <v>1305</v>
      </c>
      <c r="C637" s="407"/>
      <c r="D637" s="407"/>
      <c r="E637" s="410" t="s">
        <v>1547</v>
      </c>
      <c r="F637" s="407"/>
      <c r="G637" s="407"/>
      <c r="H637" s="411" t="s">
        <v>1541</v>
      </c>
      <c r="I637" s="410" t="s">
        <v>1148</v>
      </c>
      <c r="J637" s="410" t="s">
        <v>1548</v>
      </c>
      <c r="K637" s="410" t="s">
        <v>1549</v>
      </c>
      <c r="L637" s="407">
        <v>110001</v>
      </c>
      <c r="M637" s="409">
        <v>0</v>
      </c>
      <c r="N637" s="409">
        <v>0</v>
      </c>
      <c r="O637" s="409">
        <v>113.44</v>
      </c>
      <c r="P637" s="415">
        <v>2848846.79</v>
      </c>
    </row>
    <row r="638" spans="1:16" ht="20.100000000000001" customHeight="1">
      <c r="A638" s="412">
        <v>274</v>
      </c>
      <c r="B638" s="406" t="s">
        <v>1305</v>
      </c>
      <c r="C638" s="407"/>
      <c r="D638" s="407"/>
      <c r="E638" s="410" t="s">
        <v>1550</v>
      </c>
      <c r="F638" s="407"/>
      <c r="G638" s="407"/>
      <c r="H638" s="411" t="s">
        <v>1541</v>
      </c>
      <c r="I638" s="410" t="s">
        <v>1148</v>
      </c>
      <c r="J638" s="410" t="s">
        <v>1551</v>
      </c>
      <c r="K638" s="410" t="s">
        <v>1552</v>
      </c>
      <c r="L638" s="407">
        <v>110001</v>
      </c>
      <c r="M638" s="409">
        <v>0</v>
      </c>
      <c r="N638" s="409">
        <v>0</v>
      </c>
      <c r="O638" s="409">
        <v>113.44</v>
      </c>
      <c r="P638" s="415">
        <v>2848960.23</v>
      </c>
    </row>
    <row r="639" spans="1:16" ht="20.100000000000001" customHeight="1">
      <c r="A639" s="412">
        <v>275</v>
      </c>
      <c r="B639" s="406" t="s">
        <v>1305</v>
      </c>
      <c r="C639" s="407"/>
      <c r="D639" s="407"/>
      <c r="E639" s="410" t="s">
        <v>1553</v>
      </c>
      <c r="F639" s="407"/>
      <c r="G639" s="407"/>
      <c r="H639" s="411" t="s">
        <v>1541</v>
      </c>
      <c r="I639" s="410" t="s">
        <v>1148</v>
      </c>
      <c r="J639" s="410" t="s">
        <v>1554</v>
      </c>
      <c r="K639" s="410" t="s">
        <v>1555</v>
      </c>
      <c r="L639" s="407">
        <v>110001</v>
      </c>
      <c r="M639" s="409">
        <v>0</v>
      </c>
      <c r="N639" s="409">
        <v>0</v>
      </c>
      <c r="O639" s="409">
        <v>106.77</v>
      </c>
      <c r="P639" s="415">
        <v>2849067</v>
      </c>
    </row>
    <row r="640" spans="1:16" ht="20.100000000000001" customHeight="1">
      <c r="A640" s="412">
        <v>276</v>
      </c>
      <c r="B640" s="406" t="s">
        <v>1305</v>
      </c>
      <c r="C640" s="407"/>
      <c r="D640" s="407"/>
      <c r="E640" s="410" t="s">
        <v>1556</v>
      </c>
      <c r="F640" s="407"/>
      <c r="G640" s="407"/>
      <c r="H640" s="411" t="s">
        <v>1541</v>
      </c>
      <c r="I640" s="410" t="s">
        <v>1148</v>
      </c>
      <c r="J640" s="410" t="s">
        <v>1557</v>
      </c>
      <c r="K640" s="410" t="s">
        <v>1558</v>
      </c>
      <c r="L640" s="407">
        <v>110001</v>
      </c>
      <c r="M640" s="409">
        <v>0</v>
      </c>
      <c r="N640" s="409">
        <v>0</v>
      </c>
      <c r="O640" s="409">
        <v>106.77</v>
      </c>
      <c r="P640" s="415">
        <v>2849173.77</v>
      </c>
    </row>
    <row r="641" spans="1:16" ht="20.100000000000001" customHeight="1">
      <c r="A641" s="412">
        <v>277</v>
      </c>
      <c r="B641" s="406" t="s">
        <v>1305</v>
      </c>
      <c r="C641" s="407"/>
      <c r="D641" s="407"/>
      <c r="E641" s="410" t="s">
        <v>1559</v>
      </c>
      <c r="F641" s="407"/>
      <c r="G641" s="407"/>
      <c r="H641" s="411" t="s">
        <v>1560</v>
      </c>
      <c r="I641" s="410" t="s">
        <v>1148</v>
      </c>
      <c r="J641" s="410" t="s">
        <v>1561</v>
      </c>
      <c r="K641" s="410" t="s">
        <v>1562</v>
      </c>
      <c r="L641" s="407">
        <v>110001</v>
      </c>
      <c r="M641" s="409">
        <v>0</v>
      </c>
      <c r="N641" s="409">
        <v>0</v>
      </c>
      <c r="O641" s="409">
        <v>1631.2</v>
      </c>
      <c r="P641" s="415">
        <v>2850804.97</v>
      </c>
    </row>
    <row r="642" spans="1:16" ht="20.100000000000001" customHeight="1">
      <c r="A642" s="412">
        <v>278</v>
      </c>
      <c r="B642" s="406" t="s">
        <v>1305</v>
      </c>
      <c r="C642" s="407"/>
      <c r="D642" s="407"/>
      <c r="E642" s="410" t="s">
        <v>1559</v>
      </c>
      <c r="F642" s="407"/>
      <c r="G642" s="407"/>
      <c r="H642" s="411" t="s">
        <v>1560</v>
      </c>
      <c r="I642" s="410" t="s">
        <v>1148</v>
      </c>
      <c r="J642" s="410" t="s">
        <v>1561</v>
      </c>
      <c r="K642" s="410" t="s">
        <v>1562</v>
      </c>
      <c r="L642" s="407">
        <v>110001</v>
      </c>
      <c r="M642" s="409">
        <v>0</v>
      </c>
      <c r="N642" s="409">
        <v>0</v>
      </c>
      <c r="O642" s="409">
        <v>134.35</v>
      </c>
      <c r="P642" s="415">
        <v>2850939.32</v>
      </c>
    </row>
    <row r="643" spans="1:16" ht="20.100000000000001" customHeight="1">
      <c r="A643" s="412">
        <v>279</v>
      </c>
      <c r="B643" s="406" t="s">
        <v>1305</v>
      </c>
      <c r="C643" s="407"/>
      <c r="D643" s="407"/>
      <c r="E643" s="410" t="s">
        <v>1559</v>
      </c>
      <c r="F643" s="407"/>
      <c r="G643" s="407"/>
      <c r="H643" s="411" t="s">
        <v>1560</v>
      </c>
      <c r="I643" s="410" t="s">
        <v>1148</v>
      </c>
      <c r="J643" s="410" t="s">
        <v>1561</v>
      </c>
      <c r="K643" s="410" t="s">
        <v>1562</v>
      </c>
      <c r="L643" s="407">
        <v>110001</v>
      </c>
      <c r="M643" s="409">
        <v>0</v>
      </c>
      <c r="N643" s="409">
        <v>0</v>
      </c>
      <c r="O643" s="409">
        <v>93.81</v>
      </c>
      <c r="P643" s="415">
        <v>2851033.13</v>
      </c>
    </row>
    <row r="644" spans="1:16" ht="20.100000000000001" customHeight="1">
      <c r="A644" s="412">
        <v>280</v>
      </c>
      <c r="B644" s="406" t="s">
        <v>1305</v>
      </c>
      <c r="C644" s="407"/>
      <c r="D644" s="407"/>
      <c r="E644" s="410" t="s">
        <v>1563</v>
      </c>
      <c r="F644" s="407"/>
      <c r="G644" s="407"/>
      <c r="H644" s="411" t="s">
        <v>1564</v>
      </c>
      <c r="I644" s="410" t="s">
        <v>1148</v>
      </c>
      <c r="J644" s="410" t="s">
        <v>1565</v>
      </c>
      <c r="K644" s="410" t="s">
        <v>1566</v>
      </c>
      <c r="L644" s="407">
        <v>110001</v>
      </c>
      <c r="M644" s="409">
        <v>0</v>
      </c>
      <c r="N644" s="409">
        <v>0</v>
      </c>
      <c r="O644" s="409">
        <v>2100</v>
      </c>
      <c r="P644" s="415">
        <v>2853133.13</v>
      </c>
    </row>
    <row r="645" spans="1:16" ht="20.100000000000001" customHeight="1">
      <c r="A645" s="412">
        <v>281</v>
      </c>
      <c r="B645" s="406" t="s">
        <v>1305</v>
      </c>
      <c r="C645" s="407"/>
      <c r="D645" s="407"/>
      <c r="E645" s="410" t="s">
        <v>1563</v>
      </c>
      <c r="F645" s="407"/>
      <c r="G645" s="407"/>
      <c r="H645" s="411" t="s">
        <v>1564</v>
      </c>
      <c r="I645" s="410" t="s">
        <v>1148</v>
      </c>
      <c r="J645" s="410" t="s">
        <v>1565</v>
      </c>
      <c r="K645" s="410" t="s">
        <v>1566</v>
      </c>
      <c r="L645" s="407">
        <v>110001</v>
      </c>
      <c r="M645" s="409">
        <v>0</v>
      </c>
      <c r="N645" s="409">
        <v>0</v>
      </c>
      <c r="O645" s="409">
        <v>1406.64</v>
      </c>
      <c r="P645" s="415">
        <v>2854539.77</v>
      </c>
    </row>
    <row r="646" spans="1:16" ht="20.100000000000001" customHeight="1">
      <c r="A646" s="412">
        <v>282</v>
      </c>
      <c r="B646" s="406" t="s">
        <v>1305</v>
      </c>
      <c r="C646" s="407"/>
      <c r="D646" s="407"/>
      <c r="E646" s="410" t="s">
        <v>1567</v>
      </c>
      <c r="F646" s="407"/>
      <c r="G646" s="407"/>
      <c r="H646" s="411" t="s">
        <v>1568</v>
      </c>
      <c r="I646" s="410" t="s">
        <v>1148</v>
      </c>
      <c r="J646" s="410" t="s">
        <v>1569</v>
      </c>
      <c r="K646" s="410" t="s">
        <v>1570</v>
      </c>
      <c r="L646" s="407">
        <v>110001</v>
      </c>
      <c r="M646" s="409">
        <v>0</v>
      </c>
      <c r="N646" s="409">
        <v>0</v>
      </c>
      <c r="O646" s="409">
        <v>1219.2</v>
      </c>
      <c r="P646" s="415">
        <v>2855758.97</v>
      </c>
    </row>
    <row r="647" spans="1:16" ht="20.100000000000001" customHeight="1">
      <c r="A647" s="412">
        <v>283</v>
      </c>
      <c r="B647" s="406" t="s">
        <v>1305</v>
      </c>
      <c r="C647" s="407"/>
      <c r="D647" s="407"/>
      <c r="E647" s="410" t="s">
        <v>1567</v>
      </c>
      <c r="F647" s="407"/>
      <c r="G647" s="407"/>
      <c r="H647" s="411" t="s">
        <v>1568</v>
      </c>
      <c r="I647" s="410" t="s">
        <v>1148</v>
      </c>
      <c r="J647" s="410" t="s">
        <v>1569</v>
      </c>
      <c r="K647" s="410" t="s">
        <v>1570</v>
      </c>
      <c r="L647" s="407">
        <v>110001</v>
      </c>
      <c r="M647" s="409">
        <v>0</v>
      </c>
      <c r="N647" s="409">
        <v>0</v>
      </c>
      <c r="O647" s="409">
        <v>247.05</v>
      </c>
      <c r="P647" s="415">
        <v>2856006.02</v>
      </c>
    </row>
    <row r="648" spans="1:16" ht="20.100000000000001" customHeight="1">
      <c r="A648" s="412">
        <v>284</v>
      </c>
      <c r="B648" s="406" t="s">
        <v>1305</v>
      </c>
      <c r="C648" s="407"/>
      <c r="D648" s="407"/>
      <c r="E648" s="410" t="s">
        <v>1571</v>
      </c>
      <c r="F648" s="407"/>
      <c r="G648" s="407"/>
      <c r="H648" s="411" t="s">
        <v>1572</v>
      </c>
      <c r="I648" s="410" t="s">
        <v>1148</v>
      </c>
      <c r="J648" s="410" t="s">
        <v>1573</v>
      </c>
      <c r="K648" s="410" t="s">
        <v>1574</v>
      </c>
      <c r="L648" s="407">
        <v>110001</v>
      </c>
      <c r="M648" s="409">
        <v>0</v>
      </c>
      <c r="N648" s="409">
        <v>0</v>
      </c>
      <c r="O648" s="409">
        <v>4032.2</v>
      </c>
      <c r="P648" s="415">
        <v>2860038.22</v>
      </c>
    </row>
    <row r="649" spans="1:16" ht="20.100000000000001" customHeight="1">
      <c r="A649" s="412">
        <v>285</v>
      </c>
      <c r="B649" s="406" t="s">
        <v>1305</v>
      </c>
      <c r="C649" s="407"/>
      <c r="D649" s="407"/>
      <c r="E649" s="410" t="s">
        <v>1571</v>
      </c>
      <c r="F649" s="407"/>
      <c r="G649" s="407"/>
      <c r="H649" s="411" t="s">
        <v>1572</v>
      </c>
      <c r="I649" s="410" t="s">
        <v>1148</v>
      </c>
      <c r="J649" s="410" t="s">
        <v>1573</v>
      </c>
      <c r="K649" s="410" t="s">
        <v>1574</v>
      </c>
      <c r="L649" s="407">
        <v>110001</v>
      </c>
      <c r="M649" s="409">
        <v>0</v>
      </c>
      <c r="N649" s="409">
        <v>0</v>
      </c>
      <c r="O649" s="409">
        <v>594</v>
      </c>
      <c r="P649" s="415">
        <v>2860632.22</v>
      </c>
    </row>
    <row r="650" spans="1:16" ht="20.100000000000001" customHeight="1">
      <c r="A650" s="412">
        <v>286</v>
      </c>
      <c r="B650" s="406" t="s">
        <v>1305</v>
      </c>
      <c r="C650" s="407"/>
      <c r="D650" s="407"/>
      <c r="E650" s="410" t="s">
        <v>1571</v>
      </c>
      <c r="F650" s="407"/>
      <c r="G650" s="407"/>
      <c r="H650" s="411" t="s">
        <v>1572</v>
      </c>
      <c r="I650" s="410" t="s">
        <v>1148</v>
      </c>
      <c r="J650" s="410" t="s">
        <v>1573</v>
      </c>
      <c r="K650" s="410" t="s">
        <v>1574</v>
      </c>
      <c r="L650" s="407">
        <v>110001</v>
      </c>
      <c r="M650" s="409">
        <v>0</v>
      </c>
      <c r="N650" s="409">
        <v>0</v>
      </c>
      <c r="O650" s="409">
        <v>1056</v>
      </c>
      <c r="P650" s="415">
        <v>2861688.22</v>
      </c>
    </row>
    <row r="651" spans="1:16" ht="20.100000000000001" customHeight="1">
      <c r="A651" s="412">
        <v>287</v>
      </c>
      <c r="B651" s="406" t="s">
        <v>1305</v>
      </c>
      <c r="C651" s="407"/>
      <c r="D651" s="407"/>
      <c r="E651" s="410" t="s">
        <v>1575</v>
      </c>
      <c r="F651" s="407"/>
      <c r="G651" s="407"/>
      <c r="H651" s="411" t="s">
        <v>1572</v>
      </c>
      <c r="I651" s="410" t="s">
        <v>1148</v>
      </c>
      <c r="J651" s="410" t="s">
        <v>1576</v>
      </c>
      <c r="K651" s="410" t="s">
        <v>1577</v>
      </c>
      <c r="L651" s="407">
        <v>110001</v>
      </c>
      <c r="M651" s="409">
        <v>0</v>
      </c>
      <c r="N651" s="409">
        <v>0</v>
      </c>
      <c r="O651" s="409">
        <v>4032.2</v>
      </c>
      <c r="P651" s="415">
        <v>2865720.42</v>
      </c>
    </row>
    <row r="652" spans="1:16" ht="20.100000000000001" customHeight="1">
      <c r="A652" s="412">
        <v>288</v>
      </c>
      <c r="B652" s="406" t="s">
        <v>1305</v>
      </c>
      <c r="C652" s="407"/>
      <c r="D652" s="407"/>
      <c r="E652" s="410" t="s">
        <v>1575</v>
      </c>
      <c r="F652" s="407"/>
      <c r="G652" s="407"/>
      <c r="H652" s="411" t="s">
        <v>1572</v>
      </c>
      <c r="I652" s="410" t="s">
        <v>1148</v>
      </c>
      <c r="J652" s="410" t="s">
        <v>1576</v>
      </c>
      <c r="K652" s="410" t="s">
        <v>1577</v>
      </c>
      <c r="L652" s="407">
        <v>110001</v>
      </c>
      <c r="M652" s="409">
        <v>0</v>
      </c>
      <c r="N652" s="409">
        <v>0</v>
      </c>
      <c r="O652" s="409">
        <v>594</v>
      </c>
      <c r="P652" s="415">
        <v>2866314.42</v>
      </c>
    </row>
    <row r="653" spans="1:16" ht="20.100000000000001" customHeight="1">
      <c r="A653" s="412">
        <v>289</v>
      </c>
      <c r="B653" s="406" t="s">
        <v>1305</v>
      </c>
      <c r="C653" s="407"/>
      <c r="D653" s="407"/>
      <c r="E653" s="410" t="s">
        <v>1575</v>
      </c>
      <c r="F653" s="407"/>
      <c r="G653" s="407"/>
      <c r="H653" s="411" t="s">
        <v>1572</v>
      </c>
      <c r="I653" s="410" t="s">
        <v>1148</v>
      </c>
      <c r="J653" s="410" t="s">
        <v>1576</v>
      </c>
      <c r="K653" s="410" t="s">
        <v>1577</v>
      </c>
      <c r="L653" s="407">
        <v>110001</v>
      </c>
      <c r="M653" s="409">
        <v>0</v>
      </c>
      <c r="N653" s="409">
        <v>0</v>
      </c>
      <c r="O653" s="409">
        <v>1056</v>
      </c>
      <c r="P653" s="415">
        <v>2867370.42</v>
      </c>
    </row>
    <row r="654" spans="1:16" ht="20.100000000000001" customHeight="1">
      <c r="A654" s="412">
        <v>290</v>
      </c>
      <c r="B654" s="406" t="s">
        <v>1305</v>
      </c>
      <c r="C654" s="407"/>
      <c r="D654" s="407"/>
      <c r="E654" s="410" t="s">
        <v>1578</v>
      </c>
      <c r="F654" s="407"/>
      <c r="G654" s="407"/>
      <c r="H654" s="411" t="s">
        <v>1572</v>
      </c>
      <c r="I654" s="410" t="s">
        <v>1148</v>
      </c>
      <c r="J654" s="410" t="s">
        <v>1579</v>
      </c>
      <c r="K654" s="410" t="s">
        <v>1580</v>
      </c>
      <c r="L654" s="407">
        <v>110001</v>
      </c>
      <c r="M654" s="409">
        <v>0</v>
      </c>
      <c r="N654" s="409">
        <v>0</v>
      </c>
      <c r="O654" s="409">
        <v>4154.3900000000003</v>
      </c>
      <c r="P654" s="415">
        <v>2871524.81</v>
      </c>
    </row>
    <row r="655" spans="1:16" ht="20.100000000000001" customHeight="1">
      <c r="A655" s="412">
        <v>291</v>
      </c>
      <c r="B655" s="406" t="s">
        <v>1305</v>
      </c>
      <c r="C655" s="407"/>
      <c r="D655" s="407"/>
      <c r="E655" s="410" t="s">
        <v>1578</v>
      </c>
      <c r="F655" s="407"/>
      <c r="G655" s="407"/>
      <c r="H655" s="411" t="s">
        <v>1572</v>
      </c>
      <c r="I655" s="410" t="s">
        <v>1148</v>
      </c>
      <c r="J655" s="410" t="s">
        <v>1579</v>
      </c>
      <c r="K655" s="410" t="s">
        <v>1580</v>
      </c>
      <c r="L655" s="407">
        <v>110001</v>
      </c>
      <c r="M655" s="409">
        <v>0</v>
      </c>
      <c r="N655" s="409">
        <v>0</v>
      </c>
      <c r="O655" s="409">
        <v>612</v>
      </c>
      <c r="P655" s="415">
        <v>2872136.81</v>
      </c>
    </row>
    <row r="656" spans="1:16" ht="20.100000000000001" customHeight="1">
      <c r="A656" s="412">
        <v>292</v>
      </c>
      <c r="B656" s="406" t="s">
        <v>1305</v>
      </c>
      <c r="C656" s="407"/>
      <c r="D656" s="407"/>
      <c r="E656" s="410" t="s">
        <v>1578</v>
      </c>
      <c r="F656" s="407"/>
      <c r="G656" s="407"/>
      <c r="H656" s="411" t="s">
        <v>1572</v>
      </c>
      <c r="I656" s="410" t="s">
        <v>1148</v>
      </c>
      <c r="J656" s="410" t="s">
        <v>1579</v>
      </c>
      <c r="K656" s="410" t="s">
        <v>1580</v>
      </c>
      <c r="L656" s="407">
        <v>110001</v>
      </c>
      <c r="M656" s="409">
        <v>0</v>
      </c>
      <c r="N656" s="409">
        <v>0</v>
      </c>
      <c r="O656" s="409">
        <v>1088</v>
      </c>
      <c r="P656" s="415">
        <v>2873224.81</v>
      </c>
    </row>
    <row r="657" spans="1:16" ht="20.100000000000001" customHeight="1">
      <c r="A657" s="412">
        <v>293</v>
      </c>
      <c r="B657" s="406" t="s">
        <v>1305</v>
      </c>
      <c r="C657" s="407"/>
      <c r="D657" s="407"/>
      <c r="E657" s="410" t="s">
        <v>1581</v>
      </c>
      <c r="F657" s="407"/>
      <c r="G657" s="407"/>
      <c r="H657" s="411" t="s">
        <v>1582</v>
      </c>
      <c r="I657" s="410" t="s">
        <v>1148</v>
      </c>
      <c r="J657" s="410" t="s">
        <v>1583</v>
      </c>
      <c r="K657" s="410" t="s">
        <v>1584</v>
      </c>
      <c r="L657" s="407">
        <v>110001</v>
      </c>
      <c r="M657" s="409">
        <v>0</v>
      </c>
      <c r="N657" s="409">
        <v>0</v>
      </c>
      <c r="O657" s="409">
        <v>2203.65</v>
      </c>
      <c r="P657" s="415">
        <v>2875428.46</v>
      </c>
    </row>
    <row r="658" spans="1:16" ht="20.100000000000001" customHeight="1">
      <c r="A658" s="412">
        <v>294</v>
      </c>
      <c r="B658" s="406" t="s">
        <v>1151</v>
      </c>
      <c r="C658" s="407"/>
      <c r="D658" s="407"/>
      <c r="E658" s="410" t="s">
        <v>1585</v>
      </c>
      <c r="F658" s="407"/>
      <c r="G658" s="407"/>
      <c r="H658" s="411" t="s">
        <v>1586</v>
      </c>
      <c r="I658" s="410" t="s">
        <v>1587</v>
      </c>
      <c r="J658" s="407"/>
      <c r="K658" s="407"/>
      <c r="L658" s="407">
        <v>110001</v>
      </c>
      <c r="M658" s="409">
        <v>0</v>
      </c>
      <c r="N658" s="409">
        <v>0</v>
      </c>
      <c r="O658" s="409">
        <v>7010.43</v>
      </c>
      <c r="P658" s="414">
        <v>2882438.89</v>
      </c>
    </row>
    <row r="659" spans="1:16" ht="20.100000000000001" customHeight="1">
      <c r="A659" s="412">
        <v>295</v>
      </c>
      <c r="B659" s="406" t="s">
        <v>1151</v>
      </c>
      <c r="C659" s="407"/>
      <c r="D659" s="407"/>
      <c r="E659" s="410" t="s">
        <v>1588</v>
      </c>
      <c r="F659" s="407"/>
      <c r="G659" s="407"/>
      <c r="H659" s="411" t="s">
        <v>1589</v>
      </c>
      <c r="I659" s="410" t="s">
        <v>1148</v>
      </c>
      <c r="J659" s="410" t="s">
        <v>1590</v>
      </c>
      <c r="K659" s="410" t="s">
        <v>1591</v>
      </c>
      <c r="L659" s="407">
        <v>110001</v>
      </c>
      <c r="M659" s="409">
        <v>0</v>
      </c>
      <c r="N659" s="409">
        <v>0</v>
      </c>
      <c r="O659" s="409">
        <v>10333.33</v>
      </c>
      <c r="P659" s="415">
        <v>2892772.22</v>
      </c>
    </row>
    <row r="660" spans="1:16" ht="20.100000000000001" customHeight="1">
      <c r="A660" s="412">
        <v>296</v>
      </c>
      <c r="B660" s="406" t="s">
        <v>1151</v>
      </c>
      <c r="C660" s="407"/>
      <c r="D660" s="407"/>
      <c r="E660" s="410" t="s">
        <v>1592</v>
      </c>
      <c r="F660" s="407"/>
      <c r="G660" s="407"/>
      <c r="H660" s="411" t="s">
        <v>1593</v>
      </c>
      <c r="I660" s="410" t="s">
        <v>1148</v>
      </c>
      <c r="J660" s="410" t="s">
        <v>1594</v>
      </c>
      <c r="K660" s="410" t="s">
        <v>1595</v>
      </c>
      <c r="L660" s="407">
        <v>110001</v>
      </c>
      <c r="M660" s="409">
        <v>0</v>
      </c>
      <c r="N660" s="409">
        <v>0</v>
      </c>
      <c r="O660" s="409">
        <v>11946.67</v>
      </c>
      <c r="P660" s="415">
        <v>2904718.89</v>
      </c>
    </row>
    <row r="661" spans="1:16" ht="20.100000000000001" customHeight="1">
      <c r="A661" s="412">
        <v>297</v>
      </c>
      <c r="B661" s="406" t="s">
        <v>1151</v>
      </c>
      <c r="C661" s="407"/>
      <c r="D661" s="407"/>
      <c r="E661" s="410" t="s">
        <v>1596</v>
      </c>
      <c r="F661" s="407"/>
      <c r="G661" s="407"/>
      <c r="H661" s="411" t="s">
        <v>1597</v>
      </c>
      <c r="I661" s="410" t="s">
        <v>1148</v>
      </c>
      <c r="J661" s="410" t="s">
        <v>1598</v>
      </c>
      <c r="K661" s="410" t="s">
        <v>1599</v>
      </c>
      <c r="L661" s="407">
        <v>150373</v>
      </c>
      <c r="M661" s="409">
        <v>0</v>
      </c>
      <c r="N661" s="409">
        <v>0</v>
      </c>
      <c r="O661" s="409">
        <v>6240.15</v>
      </c>
      <c r="P661" s="415">
        <v>2910959.04</v>
      </c>
    </row>
    <row r="662" spans="1:16" ht="20.100000000000001" customHeight="1">
      <c r="A662" s="412">
        <v>298</v>
      </c>
      <c r="B662" s="406" t="s">
        <v>1151</v>
      </c>
      <c r="C662" s="407"/>
      <c r="D662" s="407"/>
      <c r="E662" s="410" t="s">
        <v>1596</v>
      </c>
      <c r="F662" s="407"/>
      <c r="G662" s="407"/>
      <c r="H662" s="411" t="s">
        <v>1597</v>
      </c>
      <c r="I662" s="410" t="s">
        <v>1148</v>
      </c>
      <c r="J662" s="410" t="s">
        <v>1598</v>
      </c>
      <c r="K662" s="410" t="s">
        <v>1599</v>
      </c>
      <c r="L662" s="407">
        <v>150373</v>
      </c>
      <c r="M662" s="409">
        <v>0</v>
      </c>
      <c r="N662" s="409">
        <v>0</v>
      </c>
      <c r="O662" s="409">
        <v>554.69000000000005</v>
      </c>
      <c r="P662" s="415">
        <v>2911513.73</v>
      </c>
    </row>
    <row r="663" spans="1:16" ht="20.100000000000001" customHeight="1">
      <c r="A663" s="412">
        <v>299</v>
      </c>
      <c r="B663" s="406" t="s">
        <v>1151</v>
      </c>
      <c r="C663" s="407"/>
      <c r="D663" s="407"/>
      <c r="E663" s="410" t="s">
        <v>1600</v>
      </c>
      <c r="F663" s="407"/>
      <c r="G663" s="407"/>
      <c r="H663" s="411" t="s">
        <v>1601</v>
      </c>
      <c r="I663" s="410" t="s">
        <v>1148</v>
      </c>
      <c r="J663" s="410" t="s">
        <v>1602</v>
      </c>
      <c r="K663" s="410" t="s">
        <v>1603</v>
      </c>
      <c r="L663" s="407">
        <v>110001</v>
      </c>
      <c r="M663" s="409">
        <v>0</v>
      </c>
      <c r="N663" s="417">
        <v>0</v>
      </c>
      <c r="O663" s="417">
        <v>3138.16</v>
      </c>
      <c r="P663" s="417">
        <v>2914651.89</v>
      </c>
    </row>
    <row r="664" spans="1:16" ht="20.100000000000001" customHeight="1">
      <c r="A664" s="412">
        <v>300</v>
      </c>
      <c r="B664" s="406" t="s">
        <v>1151</v>
      </c>
      <c r="C664" s="407"/>
      <c r="D664" s="407"/>
      <c r="E664" s="410" t="s">
        <v>1600</v>
      </c>
      <c r="F664" s="407"/>
      <c r="G664" s="407"/>
      <c r="H664" s="411" t="s">
        <v>1601</v>
      </c>
      <c r="I664" s="410" t="s">
        <v>1148</v>
      </c>
      <c r="J664" s="410" t="s">
        <v>1602</v>
      </c>
      <c r="K664" s="410" t="s">
        <v>1603</v>
      </c>
      <c r="L664" s="407">
        <v>110001</v>
      </c>
      <c r="M664" s="409">
        <v>0</v>
      </c>
      <c r="N664" s="417">
        <v>0</v>
      </c>
      <c r="O664" s="417">
        <v>1649.32</v>
      </c>
      <c r="P664" s="417">
        <v>2916301.21</v>
      </c>
    </row>
    <row r="665" spans="1:16" ht="20.100000000000001" customHeight="1">
      <c r="A665" s="412">
        <v>301</v>
      </c>
      <c r="B665" s="406" t="s">
        <v>1151</v>
      </c>
      <c r="C665" s="407"/>
      <c r="D665" s="407"/>
      <c r="E665" s="410" t="s">
        <v>1600</v>
      </c>
      <c r="F665" s="407"/>
      <c r="G665" s="407"/>
      <c r="H665" s="411" t="s">
        <v>1601</v>
      </c>
      <c r="I665" s="410" t="s">
        <v>1148</v>
      </c>
      <c r="J665" s="410" t="s">
        <v>1602</v>
      </c>
      <c r="K665" s="410" t="s">
        <v>1603</v>
      </c>
      <c r="L665" s="407">
        <v>110001</v>
      </c>
      <c r="M665" s="409">
        <v>0</v>
      </c>
      <c r="N665" s="417">
        <v>0</v>
      </c>
      <c r="O665" s="417">
        <v>1917.73</v>
      </c>
      <c r="P665" s="417">
        <v>2918218.94</v>
      </c>
    </row>
    <row r="666" spans="1:16" ht="20.100000000000001" customHeight="1">
      <c r="A666" s="412">
        <v>302</v>
      </c>
      <c r="B666" s="406" t="s">
        <v>1151</v>
      </c>
      <c r="C666" s="407"/>
      <c r="D666" s="407"/>
      <c r="E666" s="410" t="s">
        <v>1604</v>
      </c>
      <c r="F666" s="407"/>
      <c r="G666" s="407"/>
      <c r="H666" s="411" t="s">
        <v>1605</v>
      </c>
      <c r="I666" s="410" t="s">
        <v>1148</v>
      </c>
      <c r="J666" s="410" t="s">
        <v>1606</v>
      </c>
      <c r="K666" s="410" t="s">
        <v>1607</v>
      </c>
      <c r="L666" s="407">
        <v>150373</v>
      </c>
      <c r="M666" s="409">
        <v>0</v>
      </c>
      <c r="N666" s="409">
        <v>0</v>
      </c>
      <c r="O666" s="409">
        <v>4707.24</v>
      </c>
      <c r="P666" s="415">
        <v>2922926.18</v>
      </c>
    </row>
    <row r="667" spans="1:16" ht="20.100000000000001" customHeight="1">
      <c r="A667" s="412">
        <v>303</v>
      </c>
      <c r="B667" s="406" t="s">
        <v>1151</v>
      </c>
      <c r="C667" s="407"/>
      <c r="D667" s="407"/>
      <c r="E667" s="410" t="s">
        <v>1608</v>
      </c>
      <c r="F667" s="407"/>
      <c r="G667" s="407"/>
      <c r="H667" s="411" t="s">
        <v>1609</v>
      </c>
      <c r="I667" s="410" t="s">
        <v>1148</v>
      </c>
      <c r="J667" s="410" t="s">
        <v>1610</v>
      </c>
      <c r="K667" s="410" t="s">
        <v>1611</v>
      </c>
      <c r="L667" s="407">
        <v>150373</v>
      </c>
      <c r="M667" s="409">
        <v>0</v>
      </c>
      <c r="N667" s="409">
        <v>0</v>
      </c>
      <c r="O667" s="409">
        <v>6240.15</v>
      </c>
      <c r="P667" s="415">
        <v>2929166.33</v>
      </c>
    </row>
    <row r="668" spans="1:16" ht="20.100000000000001" customHeight="1">
      <c r="A668" s="412">
        <v>304</v>
      </c>
      <c r="B668" s="406" t="s">
        <v>1151</v>
      </c>
      <c r="C668" s="407"/>
      <c r="D668" s="407"/>
      <c r="E668" s="410" t="s">
        <v>1608</v>
      </c>
      <c r="F668" s="407"/>
      <c r="G668" s="407"/>
      <c r="H668" s="411" t="s">
        <v>1609</v>
      </c>
      <c r="I668" s="410" t="s">
        <v>1148</v>
      </c>
      <c r="J668" s="410" t="s">
        <v>1610</v>
      </c>
      <c r="K668" s="410" t="s">
        <v>1611</v>
      </c>
      <c r="L668" s="407">
        <v>150373</v>
      </c>
      <c r="M668" s="409">
        <v>0</v>
      </c>
      <c r="N668" s="409">
        <v>0</v>
      </c>
      <c r="O668" s="409">
        <v>296.56</v>
      </c>
      <c r="P668" s="415">
        <v>2929462.89</v>
      </c>
    </row>
    <row r="669" spans="1:16" ht="20.100000000000001" customHeight="1">
      <c r="A669" s="412">
        <v>305</v>
      </c>
      <c r="B669" s="406" t="s">
        <v>1151</v>
      </c>
      <c r="C669" s="407"/>
      <c r="D669" s="407"/>
      <c r="E669" s="410" t="s">
        <v>1608</v>
      </c>
      <c r="F669" s="407"/>
      <c r="G669" s="407"/>
      <c r="H669" s="411" t="s">
        <v>1609</v>
      </c>
      <c r="I669" s="410" t="s">
        <v>1148</v>
      </c>
      <c r="J669" s="410" t="s">
        <v>1610</v>
      </c>
      <c r="K669" s="410" t="s">
        <v>1611</v>
      </c>
      <c r="L669" s="407">
        <v>150373</v>
      </c>
      <c r="M669" s="409">
        <v>0</v>
      </c>
      <c r="N669" s="409">
        <v>0</v>
      </c>
      <c r="O669" s="409">
        <v>553.29999999999995</v>
      </c>
      <c r="P669" s="415">
        <v>2930016.19</v>
      </c>
    </row>
    <row r="670" spans="1:16" ht="20.100000000000001" customHeight="1">
      <c r="A670" s="412">
        <v>306</v>
      </c>
      <c r="B670" s="406" t="s">
        <v>1151</v>
      </c>
      <c r="C670" s="407"/>
      <c r="D670" s="407"/>
      <c r="E670" s="410" t="s">
        <v>1612</v>
      </c>
      <c r="F670" s="407"/>
      <c r="G670" s="407"/>
      <c r="H670" s="411" t="s">
        <v>1613</v>
      </c>
      <c r="I670" s="410" t="s">
        <v>1148</v>
      </c>
      <c r="J670" s="410" t="s">
        <v>1614</v>
      </c>
      <c r="K670" s="410" t="s">
        <v>1615</v>
      </c>
      <c r="L670" s="407">
        <v>150373</v>
      </c>
      <c r="M670" s="409">
        <v>0</v>
      </c>
      <c r="N670" s="409">
        <v>0</v>
      </c>
      <c r="O670" s="409">
        <v>3661.19</v>
      </c>
      <c r="P670" s="415">
        <v>2933677.38</v>
      </c>
    </row>
    <row r="671" spans="1:16" ht="20.100000000000001" customHeight="1">
      <c r="A671" s="412">
        <v>307</v>
      </c>
      <c r="B671" s="406" t="s">
        <v>1151</v>
      </c>
      <c r="C671" s="407"/>
      <c r="D671" s="407"/>
      <c r="E671" s="410" t="s">
        <v>1612</v>
      </c>
      <c r="F671" s="407"/>
      <c r="G671" s="407"/>
      <c r="H671" s="411" t="s">
        <v>1613</v>
      </c>
      <c r="I671" s="410" t="s">
        <v>1148</v>
      </c>
      <c r="J671" s="410" t="s">
        <v>1614</v>
      </c>
      <c r="K671" s="410" t="s">
        <v>1615</v>
      </c>
      <c r="L671" s="407">
        <v>150373</v>
      </c>
      <c r="M671" s="409">
        <v>0</v>
      </c>
      <c r="N671" s="409">
        <v>0</v>
      </c>
      <c r="O671" s="409">
        <v>4561.9399999999996</v>
      </c>
      <c r="P671" s="415">
        <v>2938239.32</v>
      </c>
    </row>
    <row r="672" spans="1:16" ht="20.100000000000001" customHeight="1">
      <c r="A672" s="412">
        <v>308</v>
      </c>
      <c r="B672" s="406" t="s">
        <v>1151</v>
      </c>
      <c r="C672" s="407"/>
      <c r="D672" s="407"/>
      <c r="E672" s="410" t="s">
        <v>1616</v>
      </c>
      <c r="F672" s="407"/>
      <c r="G672" s="407"/>
      <c r="H672" s="411" t="s">
        <v>1617</v>
      </c>
      <c r="I672" s="410" t="s">
        <v>1148</v>
      </c>
      <c r="J672" s="410" t="s">
        <v>1618</v>
      </c>
      <c r="K672" s="410" t="s">
        <v>1619</v>
      </c>
      <c r="L672" s="407">
        <v>150373</v>
      </c>
      <c r="M672" s="409">
        <v>0</v>
      </c>
      <c r="N672" s="409">
        <v>0</v>
      </c>
      <c r="O672" s="409">
        <v>2178.59</v>
      </c>
      <c r="P672" s="415">
        <v>2940417.91</v>
      </c>
    </row>
    <row r="673" spans="1:16" ht="20.100000000000001" customHeight="1">
      <c r="A673" s="412">
        <v>309</v>
      </c>
      <c r="B673" s="406" t="s">
        <v>1151</v>
      </c>
      <c r="C673" s="407"/>
      <c r="D673" s="407"/>
      <c r="E673" s="410" t="s">
        <v>1616</v>
      </c>
      <c r="F673" s="407"/>
      <c r="G673" s="407"/>
      <c r="H673" s="411" t="s">
        <v>1617</v>
      </c>
      <c r="I673" s="410" t="s">
        <v>1148</v>
      </c>
      <c r="J673" s="410" t="s">
        <v>1618</v>
      </c>
      <c r="K673" s="410" t="s">
        <v>1619</v>
      </c>
      <c r="L673" s="407">
        <v>150373</v>
      </c>
      <c r="M673" s="409">
        <v>0</v>
      </c>
      <c r="N673" s="409">
        <v>0</v>
      </c>
      <c r="O673" s="409">
        <v>137.91</v>
      </c>
      <c r="P673" s="415">
        <v>2940555.82</v>
      </c>
    </row>
    <row r="674" spans="1:16" ht="20.100000000000001" customHeight="1">
      <c r="A674" s="412">
        <v>310</v>
      </c>
      <c r="B674" s="406" t="s">
        <v>1151</v>
      </c>
      <c r="C674" s="407"/>
      <c r="D674" s="407"/>
      <c r="E674" s="410" t="s">
        <v>1616</v>
      </c>
      <c r="F674" s="407"/>
      <c r="G674" s="407"/>
      <c r="H674" s="411" t="s">
        <v>1617</v>
      </c>
      <c r="I674" s="410" t="s">
        <v>1148</v>
      </c>
      <c r="J674" s="410" t="s">
        <v>1618</v>
      </c>
      <c r="K674" s="410" t="s">
        <v>1619</v>
      </c>
      <c r="L674" s="407">
        <v>150373</v>
      </c>
      <c r="M674" s="409">
        <v>0</v>
      </c>
      <c r="N674" s="409">
        <v>0</v>
      </c>
      <c r="O674" s="409">
        <v>243.05</v>
      </c>
      <c r="P674" s="415">
        <v>2940798.87</v>
      </c>
    </row>
    <row r="675" spans="1:16" ht="20.100000000000001" customHeight="1">
      <c r="A675" s="412">
        <v>311</v>
      </c>
      <c r="B675" s="406" t="s">
        <v>1151</v>
      </c>
      <c r="C675" s="407"/>
      <c r="D675" s="407"/>
      <c r="E675" s="410" t="s">
        <v>1620</v>
      </c>
      <c r="F675" s="407"/>
      <c r="G675" s="407"/>
      <c r="H675" s="411" t="s">
        <v>1621</v>
      </c>
      <c r="I675" s="410" t="s">
        <v>1148</v>
      </c>
      <c r="J675" s="410" t="s">
        <v>1622</v>
      </c>
      <c r="K675" s="410" t="s">
        <v>1623</v>
      </c>
      <c r="L675" s="407">
        <v>110001</v>
      </c>
      <c r="M675" s="409">
        <v>0</v>
      </c>
      <c r="N675" s="409">
        <v>0</v>
      </c>
      <c r="O675" s="409">
        <v>533.34</v>
      </c>
      <c r="P675" s="415">
        <v>2941332.21</v>
      </c>
    </row>
    <row r="676" spans="1:16" ht="20.100000000000001" customHeight="1">
      <c r="A676" s="412">
        <v>312</v>
      </c>
      <c r="B676" s="406" t="s">
        <v>1151</v>
      </c>
      <c r="C676" s="407"/>
      <c r="D676" s="407"/>
      <c r="E676" s="410" t="s">
        <v>1624</v>
      </c>
      <c r="F676" s="407"/>
      <c r="G676" s="407"/>
      <c r="H676" s="411" t="s">
        <v>1625</v>
      </c>
      <c r="I676" s="410" t="s">
        <v>1148</v>
      </c>
      <c r="J676" s="410" t="s">
        <v>1626</v>
      </c>
      <c r="K676" s="410" t="s">
        <v>1627</v>
      </c>
      <c r="L676" s="407">
        <v>150373</v>
      </c>
      <c r="M676" s="409">
        <v>0</v>
      </c>
      <c r="N676" s="409">
        <v>0</v>
      </c>
      <c r="O676" s="409">
        <v>6240.15</v>
      </c>
      <c r="P676" s="415">
        <v>2947572.36</v>
      </c>
    </row>
    <row r="677" spans="1:16" ht="20.100000000000001" customHeight="1">
      <c r="A677" s="412">
        <v>313</v>
      </c>
      <c r="B677" s="406" t="s">
        <v>1151</v>
      </c>
      <c r="C677" s="407"/>
      <c r="D677" s="407"/>
      <c r="E677" s="410" t="s">
        <v>1624</v>
      </c>
      <c r="F677" s="407"/>
      <c r="G677" s="407"/>
      <c r="H677" s="411" t="s">
        <v>1625</v>
      </c>
      <c r="I677" s="410" t="s">
        <v>1148</v>
      </c>
      <c r="J677" s="410" t="s">
        <v>1626</v>
      </c>
      <c r="K677" s="410" t="s">
        <v>1627</v>
      </c>
      <c r="L677" s="407">
        <v>150373</v>
      </c>
      <c r="M677" s="409">
        <v>0</v>
      </c>
      <c r="N677" s="409">
        <v>0</v>
      </c>
      <c r="O677" s="409">
        <v>298.14999999999998</v>
      </c>
      <c r="P677" s="415">
        <v>2947870.51</v>
      </c>
    </row>
    <row r="678" spans="1:16" ht="20.100000000000001" customHeight="1">
      <c r="A678" s="412">
        <v>314</v>
      </c>
      <c r="B678" s="406" t="s">
        <v>1151</v>
      </c>
      <c r="C678" s="407"/>
      <c r="D678" s="407"/>
      <c r="E678" s="410" t="s">
        <v>1624</v>
      </c>
      <c r="F678" s="407"/>
      <c r="G678" s="407"/>
      <c r="H678" s="411" t="s">
        <v>1625</v>
      </c>
      <c r="I678" s="410" t="s">
        <v>1148</v>
      </c>
      <c r="J678" s="410" t="s">
        <v>1626</v>
      </c>
      <c r="K678" s="410" t="s">
        <v>1627</v>
      </c>
      <c r="L678" s="407">
        <v>150373</v>
      </c>
      <c r="M678" s="409">
        <v>0</v>
      </c>
      <c r="N678" s="409">
        <v>0</v>
      </c>
      <c r="O678" s="409">
        <v>556.07000000000005</v>
      </c>
      <c r="P678" s="415">
        <v>2948426.58</v>
      </c>
    </row>
    <row r="679" spans="1:16" ht="20.100000000000001" customHeight="1">
      <c r="A679" s="412">
        <v>315</v>
      </c>
      <c r="B679" s="406" t="s">
        <v>1151</v>
      </c>
      <c r="C679" s="407"/>
      <c r="D679" s="407"/>
      <c r="E679" s="410" t="s">
        <v>1628</v>
      </c>
      <c r="F679" s="407"/>
      <c r="G679" s="407"/>
      <c r="H679" s="411" t="s">
        <v>1629</v>
      </c>
      <c r="I679" s="410" t="s">
        <v>1148</v>
      </c>
      <c r="J679" s="410" t="s">
        <v>1630</v>
      </c>
      <c r="K679" s="410" t="s">
        <v>1631</v>
      </c>
      <c r="L679" s="407">
        <v>150373</v>
      </c>
      <c r="M679" s="409">
        <v>0</v>
      </c>
      <c r="N679" s="409">
        <v>0</v>
      </c>
      <c r="O679" s="409">
        <v>6799.35</v>
      </c>
      <c r="P679" s="415">
        <v>2955225.93</v>
      </c>
    </row>
    <row r="680" spans="1:16" ht="20.100000000000001" customHeight="1">
      <c r="A680" s="412">
        <v>316</v>
      </c>
      <c r="B680" s="406" t="s">
        <v>1151</v>
      </c>
      <c r="C680" s="407"/>
      <c r="D680" s="407"/>
      <c r="E680" s="410" t="s">
        <v>1632</v>
      </c>
      <c r="F680" s="407"/>
      <c r="G680" s="407"/>
      <c r="H680" s="411" t="s">
        <v>1633</v>
      </c>
      <c r="I680" s="410" t="s">
        <v>1148</v>
      </c>
      <c r="J680" s="410" t="s">
        <v>1634</v>
      </c>
      <c r="K680" s="410" t="s">
        <v>1635</v>
      </c>
      <c r="L680" s="407">
        <v>150373</v>
      </c>
      <c r="M680" s="409">
        <v>0</v>
      </c>
      <c r="N680" s="409">
        <v>0</v>
      </c>
      <c r="O680" s="409">
        <v>4184.21</v>
      </c>
      <c r="P680" s="415">
        <v>2959410.14</v>
      </c>
    </row>
    <row r="681" spans="1:16" ht="20.100000000000001" customHeight="1">
      <c r="A681" s="412">
        <v>317</v>
      </c>
      <c r="B681" s="406" t="s">
        <v>1151</v>
      </c>
      <c r="C681" s="407"/>
      <c r="D681" s="407"/>
      <c r="E681" s="410" t="s">
        <v>1632</v>
      </c>
      <c r="F681" s="407"/>
      <c r="G681" s="407"/>
      <c r="H681" s="411" t="s">
        <v>1633</v>
      </c>
      <c r="I681" s="410" t="s">
        <v>1148</v>
      </c>
      <c r="J681" s="410" t="s">
        <v>1634</v>
      </c>
      <c r="K681" s="410" t="s">
        <v>1635</v>
      </c>
      <c r="L681" s="407">
        <v>150373</v>
      </c>
      <c r="M681" s="409">
        <v>0</v>
      </c>
      <c r="N681" s="409">
        <v>0</v>
      </c>
      <c r="O681" s="409">
        <v>3486.81</v>
      </c>
      <c r="P681" s="415">
        <v>2962896.95</v>
      </c>
    </row>
    <row r="682" spans="1:16" ht="20.100000000000001" customHeight="1">
      <c r="A682" s="412">
        <v>318</v>
      </c>
      <c r="B682" s="406" t="s">
        <v>1151</v>
      </c>
      <c r="C682" s="407"/>
      <c r="D682" s="407"/>
      <c r="E682" s="410" t="s">
        <v>1636</v>
      </c>
      <c r="F682" s="407"/>
      <c r="G682" s="407"/>
      <c r="H682" s="411" t="s">
        <v>1432</v>
      </c>
      <c r="I682" s="410" t="s">
        <v>1148</v>
      </c>
      <c r="J682" s="410" t="s">
        <v>1433</v>
      </c>
      <c r="K682" s="410" t="s">
        <v>1434</v>
      </c>
      <c r="L682" s="407">
        <v>150373</v>
      </c>
      <c r="M682" s="409">
        <v>0</v>
      </c>
      <c r="N682" s="409">
        <v>0</v>
      </c>
      <c r="O682" s="409">
        <v>420.03</v>
      </c>
      <c r="P682" s="415">
        <v>2963316.98</v>
      </c>
    </row>
    <row r="683" spans="1:16" ht="20.100000000000001" customHeight="1">
      <c r="A683" s="412">
        <v>319</v>
      </c>
      <c r="B683" s="406" t="s">
        <v>1151</v>
      </c>
      <c r="C683" s="407"/>
      <c r="D683" s="407"/>
      <c r="E683" s="410" t="s">
        <v>1636</v>
      </c>
      <c r="F683" s="407"/>
      <c r="G683" s="407"/>
      <c r="H683" s="411" t="s">
        <v>1432</v>
      </c>
      <c r="I683" s="410" t="s">
        <v>1148</v>
      </c>
      <c r="J683" s="410" t="s">
        <v>1433</v>
      </c>
      <c r="K683" s="410" t="s">
        <v>1434</v>
      </c>
      <c r="L683" s="407">
        <v>150373</v>
      </c>
      <c r="M683" s="409">
        <v>0</v>
      </c>
      <c r="N683" s="409">
        <v>0</v>
      </c>
      <c r="O683" s="409">
        <v>669.72</v>
      </c>
      <c r="P683" s="415">
        <v>2963986.7</v>
      </c>
    </row>
    <row r="684" spans="1:16" ht="20.100000000000001" customHeight="1">
      <c r="A684" s="412">
        <v>320</v>
      </c>
      <c r="B684" s="406" t="s">
        <v>1151</v>
      </c>
      <c r="C684" s="407"/>
      <c r="D684" s="407"/>
      <c r="E684" s="410" t="s">
        <v>1636</v>
      </c>
      <c r="F684" s="407"/>
      <c r="G684" s="407"/>
      <c r="H684" s="411" t="s">
        <v>1432</v>
      </c>
      <c r="I684" s="410" t="s">
        <v>1148</v>
      </c>
      <c r="J684" s="410" t="s">
        <v>1433</v>
      </c>
      <c r="K684" s="410" t="s">
        <v>1434</v>
      </c>
      <c r="L684" s="407">
        <v>150373</v>
      </c>
      <c r="M684" s="409">
        <v>0</v>
      </c>
      <c r="N684" s="409">
        <v>0</v>
      </c>
      <c r="O684" s="409">
        <v>5022.96</v>
      </c>
      <c r="P684" s="415">
        <v>2969009.66</v>
      </c>
    </row>
    <row r="685" spans="1:16" ht="20.100000000000001" customHeight="1">
      <c r="A685" s="412">
        <v>321</v>
      </c>
      <c r="B685" s="406" t="s">
        <v>1151</v>
      </c>
      <c r="C685" s="407"/>
      <c r="D685" s="407"/>
      <c r="E685" s="410" t="s">
        <v>1636</v>
      </c>
      <c r="F685" s="407"/>
      <c r="G685" s="407"/>
      <c r="H685" s="411" t="s">
        <v>1432</v>
      </c>
      <c r="I685" s="410" t="s">
        <v>1148</v>
      </c>
      <c r="J685" s="410" t="s">
        <v>1433</v>
      </c>
      <c r="K685" s="410" t="s">
        <v>1434</v>
      </c>
      <c r="L685" s="407">
        <v>150373</v>
      </c>
      <c r="M685" s="409">
        <v>0</v>
      </c>
      <c r="N685" s="409">
        <v>0</v>
      </c>
      <c r="O685" s="409">
        <v>1569.67</v>
      </c>
      <c r="P685" s="415">
        <v>2970579.33</v>
      </c>
    </row>
    <row r="686" spans="1:16" ht="20.100000000000001" customHeight="1">
      <c r="A686" s="412">
        <v>322</v>
      </c>
      <c r="B686" s="406" t="s">
        <v>1151</v>
      </c>
      <c r="C686" s="407"/>
      <c r="D686" s="407"/>
      <c r="E686" s="410" t="s">
        <v>1637</v>
      </c>
      <c r="F686" s="407"/>
      <c r="G686" s="407"/>
      <c r="H686" s="411" t="s">
        <v>1638</v>
      </c>
      <c r="I686" s="410" t="s">
        <v>1148</v>
      </c>
      <c r="J686" s="410" t="s">
        <v>1602</v>
      </c>
      <c r="K686" s="410" t="s">
        <v>1603</v>
      </c>
      <c r="L686" s="407">
        <v>110001</v>
      </c>
      <c r="M686" s="409">
        <v>0</v>
      </c>
      <c r="N686" s="417">
        <v>3138.16</v>
      </c>
      <c r="O686" s="417">
        <v>0</v>
      </c>
      <c r="P686" s="417">
        <v>2967441.17</v>
      </c>
    </row>
    <row r="687" spans="1:16" ht="20.100000000000001" customHeight="1">
      <c r="A687" s="412">
        <v>323</v>
      </c>
      <c r="B687" s="406" t="s">
        <v>1151</v>
      </c>
      <c r="C687" s="407"/>
      <c r="D687" s="407"/>
      <c r="E687" s="410" t="s">
        <v>1637</v>
      </c>
      <c r="F687" s="407"/>
      <c r="G687" s="407"/>
      <c r="H687" s="411" t="s">
        <v>1638</v>
      </c>
      <c r="I687" s="410" t="s">
        <v>1148</v>
      </c>
      <c r="J687" s="410" t="s">
        <v>1602</v>
      </c>
      <c r="K687" s="410" t="s">
        <v>1603</v>
      </c>
      <c r="L687" s="407">
        <v>110001</v>
      </c>
      <c r="M687" s="409">
        <v>0</v>
      </c>
      <c r="N687" s="417">
        <v>1649.32</v>
      </c>
      <c r="O687" s="417">
        <v>0</v>
      </c>
      <c r="P687" s="417">
        <v>2965791.85</v>
      </c>
    </row>
    <row r="688" spans="1:16" ht="20.100000000000001" customHeight="1">
      <c r="A688" s="412">
        <v>324</v>
      </c>
      <c r="B688" s="406" t="s">
        <v>1151</v>
      </c>
      <c r="C688" s="407"/>
      <c r="D688" s="407"/>
      <c r="E688" s="410" t="s">
        <v>1637</v>
      </c>
      <c r="F688" s="407"/>
      <c r="G688" s="407"/>
      <c r="H688" s="411" t="s">
        <v>1638</v>
      </c>
      <c r="I688" s="410" t="s">
        <v>1148</v>
      </c>
      <c r="J688" s="410" t="s">
        <v>1602</v>
      </c>
      <c r="K688" s="410" t="s">
        <v>1603</v>
      </c>
      <c r="L688" s="407">
        <v>110001</v>
      </c>
      <c r="M688" s="409">
        <v>0</v>
      </c>
      <c r="N688" s="417">
        <v>1917.73</v>
      </c>
      <c r="O688" s="417">
        <v>0</v>
      </c>
      <c r="P688" s="417">
        <v>2963874.12</v>
      </c>
    </row>
    <row r="689" spans="1:16" ht="20.100000000000001" customHeight="1">
      <c r="A689" s="412">
        <v>325</v>
      </c>
      <c r="B689" s="406" t="s">
        <v>1220</v>
      </c>
      <c r="C689" s="407"/>
      <c r="D689" s="407"/>
      <c r="E689" s="410" t="s">
        <v>1221</v>
      </c>
      <c r="F689" s="407"/>
      <c r="G689" s="407"/>
      <c r="H689" s="411" t="s">
        <v>1222</v>
      </c>
      <c r="I689" s="410" t="s">
        <v>1222</v>
      </c>
      <c r="J689" s="407"/>
      <c r="K689" s="407"/>
      <c r="L689" s="407">
        <v>110001</v>
      </c>
      <c r="M689" s="409">
        <v>0</v>
      </c>
      <c r="N689" s="409">
        <v>0</v>
      </c>
      <c r="O689" s="409">
        <v>1094184.02</v>
      </c>
      <c r="P689" s="423">
        <v>4058058.14</v>
      </c>
    </row>
    <row r="690" spans="1:16" ht="20.100000000000001" customHeight="1">
      <c r="A690" s="412">
        <v>326</v>
      </c>
      <c r="B690" s="406" t="s">
        <v>1220</v>
      </c>
      <c r="C690" s="407"/>
      <c r="D690" s="407"/>
      <c r="E690" s="410" t="s">
        <v>1639</v>
      </c>
      <c r="F690" s="407"/>
      <c r="G690" s="407"/>
      <c r="H690" s="411" t="s">
        <v>1640</v>
      </c>
      <c r="I690" s="410" t="s">
        <v>1640</v>
      </c>
      <c r="J690" s="407"/>
      <c r="K690" s="407"/>
      <c r="L690" s="407">
        <v>110001</v>
      </c>
      <c r="M690" s="409">
        <v>0</v>
      </c>
      <c r="N690" s="409">
        <v>0</v>
      </c>
      <c r="O690" s="409">
        <v>2353.62</v>
      </c>
      <c r="P690" s="414">
        <v>4060411.76</v>
      </c>
    </row>
    <row r="691" spans="1:16" ht="20.100000000000001" customHeight="1">
      <c r="A691" s="412">
        <v>327</v>
      </c>
      <c r="B691" s="406" t="s">
        <v>1220</v>
      </c>
      <c r="C691" s="407"/>
      <c r="D691" s="407"/>
      <c r="E691" s="410" t="s">
        <v>1641</v>
      </c>
      <c r="F691" s="407"/>
      <c r="G691" s="407"/>
      <c r="H691" s="411" t="s">
        <v>1642</v>
      </c>
      <c r="I691" s="410" t="s">
        <v>1642</v>
      </c>
      <c r="J691" s="407"/>
      <c r="K691" s="407"/>
      <c r="L691" s="407">
        <v>150351</v>
      </c>
      <c r="M691" s="409">
        <v>0</v>
      </c>
      <c r="N691" s="409">
        <v>0</v>
      </c>
      <c r="O691" s="409">
        <v>16900.73</v>
      </c>
      <c r="P691" s="409">
        <v>4077312.49</v>
      </c>
    </row>
    <row r="692" spans="1:16" ht="20.100000000000001" customHeight="1">
      <c r="A692" s="412">
        <v>328</v>
      </c>
      <c r="B692" s="406" t="s">
        <v>1220</v>
      </c>
      <c r="C692" s="407"/>
      <c r="D692" s="407"/>
      <c r="E692" s="410" t="s">
        <v>1641</v>
      </c>
      <c r="F692" s="407"/>
      <c r="G692" s="407"/>
      <c r="H692" s="411" t="s">
        <v>1642</v>
      </c>
      <c r="I692" s="410" t="s">
        <v>1642</v>
      </c>
      <c r="J692" s="407"/>
      <c r="K692" s="407"/>
      <c r="L692" s="407">
        <v>110001</v>
      </c>
      <c r="M692" s="409">
        <v>0</v>
      </c>
      <c r="N692" s="409">
        <v>0</v>
      </c>
      <c r="O692" s="409">
        <v>16005.02</v>
      </c>
      <c r="P692" s="409">
        <v>4093317.51</v>
      </c>
    </row>
    <row r="693" spans="1:16" ht="20.100000000000001" customHeight="1">
      <c r="A693" s="412">
        <v>329</v>
      </c>
      <c r="B693" s="406" t="s">
        <v>1220</v>
      </c>
      <c r="C693" s="407"/>
      <c r="D693" s="407"/>
      <c r="E693" s="410" t="s">
        <v>1643</v>
      </c>
      <c r="F693" s="407"/>
      <c r="G693" s="407"/>
      <c r="H693" s="411" t="s">
        <v>1644</v>
      </c>
      <c r="I693" s="410" t="s">
        <v>1644</v>
      </c>
      <c r="J693" s="407"/>
      <c r="K693" s="407"/>
      <c r="L693" s="407">
        <v>110001</v>
      </c>
      <c r="M693" s="409">
        <v>0</v>
      </c>
      <c r="N693" s="409">
        <v>5030026.8</v>
      </c>
      <c r="O693" s="409">
        <v>0</v>
      </c>
      <c r="P693" s="409">
        <v>-936709.29</v>
      </c>
    </row>
    <row r="694" spans="1:16" ht="20.100000000000001" customHeight="1">
      <c r="A694" s="412">
        <v>330</v>
      </c>
      <c r="B694" s="406" t="s">
        <v>1220</v>
      </c>
      <c r="C694" s="407"/>
      <c r="D694" s="407"/>
      <c r="E694" s="410" t="s">
        <v>1643</v>
      </c>
      <c r="F694" s="407"/>
      <c r="G694" s="407"/>
      <c r="H694" s="411" t="s">
        <v>1644</v>
      </c>
      <c r="I694" s="410" t="s">
        <v>1644</v>
      </c>
      <c r="J694" s="407"/>
      <c r="K694" s="407"/>
      <c r="L694" s="407">
        <v>150330</v>
      </c>
      <c r="M694" s="409">
        <v>0</v>
      </c>
      <c r="N694" s="409">
        <v>13494738.699999999</v>
      </c>
      <c r="O694" s="409">
        <v>0</v>
      </c>
      <c r="P694" s="409">
        <v>-14431447.99</v>
      </c>
    </row>
    <row r="695" spans="1:16" ht="20.100000000000001" customHeight="1">
      <c r="A695" s="412">
        <v>331</v>
      </c>
      <c r="B695" s="406" t="s">
        <v>1220</v>
      </c>
      <c r="C695" s="407"/>
      <c r="D695" s="407"/>
      <c r="E695" s="410" t="s">
        <v>1645</v>
      </c>
      <c r="F695" s="407"/>
      <c r="G695" s="407"/>
      <c r="H695" s="411" t="s">
        <v>1646</v>
      </c>
      <c r="I695" s="410" t="s">
        <v>1646</v>
      </c>
      <c r="J695" s="407"/>
      <c r="K695" s="407"/>
      <c r="L695" s="407">
        <v>110001</v>
      </c>
      <c r="M695" s="409">
        <v>0</v>
      </c>
      <c r="N695" s="409">
        <v>8858.92</v>
      </c>
      <c r="O695" s="409">
        <v>0</v>
      </c>
      <c r="P695" s="409">
        <v>-14440306.91</v>
      </c>
    </row>
    <row r="696" spans="1:16" ht="20.100000000000001" customHeight="1">
      <c r="A696" s="412">
        <v>332</v>
      </c>
      <c r="B696" s="406" t="s">
        <v>1647</v>
      </c>
      <c r="C696" s="407"/>
      <c r="D696" s="407"/>
      <c r="E696" s="410" t="s">
        <v>1648</v>
      </c>
      <c r="F696" s="407"/>
      <c r="G696" s="407"/>
      <c r="H696" s="411" t="s">
        <v>1649</v>
      </c>
      <c r="I696" s="410" t="s">
        <v>1148</v>
      </c>
      <c r="J696" s="410" t="s">
        <v>1650</v>
      </c>
      <c r="K696" s="410" t="s">
        <v>1651</v>
      </c>
      <c r="L696" s="407">
        <v>150373</v>
      </c>
      <c r="M696" s="409">
        <v>0</v>
      </c>
      <c r="N696" s="409">
        <v>0</v>
      </c>
      <c r="O696" s="409">
        <v>832.02</v>
      </c>
      <c r="P696" s="415">
        <v>-14439474.890000001</v>
      </c>
    </row>
    <row r="697" spans="1:16" ht="20.100000000000001" customHeight="1">
      <c r="A697" s="412">
        <v>333</v>
      </c>
      <c r="B697" s="406" t="s">
        <v>1647</v>
      </c>
      <c r="C697" s="407"/>
      <c r="D697" s="407"/>
      <c r="E697" s="410" t="s">
        <v>1652</v>
      </c>
      <c r="F697" s="407"/>
      <c r="G697" s="407"/>
      <c r="H697" s="411" t="s">
        <v>1653</v>
      </c>
      <c r="I697" s="410" t="s">
        <v>1148</v>
      </c>
      <c r="J697" s="410" t="s">
        <v>1654</v>
      </c>
      <c r="K697" s="410" t="s">
        <v>1655</v>
      </c>
      <c r="L697" s="407">
        <v>150373</v>
      </c>
      <c r="M697" s="409">
        <v>0</v>
      </c>
      <c r="N697" s="409">
        <v>0</v>
      </c>
      <c r="O697" s="409">
        <v>1639.72</v>
      </c>
      <c r="P697" s="415">
        <v>-14437835.17</v>
      </c>
    </row>
    <row r="698" spans="1:16" ht="20.100000000000001" customHeight="1">
      <c r="A698" s="412">
        <v>334</v>
      </c>
      <c r="B698" s="406" t="s">
        <v>1647</v>
      </c>
      <c r="C698" s="407"/>
      <c r="D698" s="407"/>
      <c r="E698" s="410" t="s">
        <v>1656</v>
      </c>
      <c r="F698" s="407"/>
      <c r="G698" s="407"/>
      <c r="H698" s="411" t="s">
        <v>1657</v>
      </c>
      <c r="I698" s="410" t="s">
        <v>1148</v>
      </c>
      <c r="J698" s="410" t="s">
        <v>1658</v>
      </c>
      <c r="K698" s="410" t="s">
        <v>1659</v>
      </c>
      <c r="L698" s="407">
        <v>150373</v>
      </c>
      <c r="M698" s="409">
        <v>0</v>
      </c>
      <c r="N698" s="409">
        <v>0</v>
      </c>
      <c r="O698" s="409">
        <v>2833.33</v>
      </c>
      <c r="P698" s="415">
        <v>-14435001.84</v>
      </c>
    </row>
    <row r="699" spans="1:16" ht="20.100000000000001" customHeight="1">
      <c r="A699" s="412">
        <v>335</v>
      </c>
      <c r="B699" s="406" t="s">
        <v>1647</v>
      </c>
      <c r="C699" s="407"/>
      <c r="D699" s="407"/>
      <c r="E699" s="410" t="s">
        <v>1656</v>
      </c>
      <c r="F699" s="407"/>
      <c r="G699" s="407"/>
      <c r="H699" s="411" t="s">
        <v>1657</v>
      </c>
      <c r="I699" s="410" t="s">
        <v>1148</v>
      </c>
      <c r="J699" s="410" t="s">
        <v>1658</v>
      </c>
      <c r="K699" s="410" t="s">
        <v>1659</v>
      </c>
      <c r="L699" s="407">
        <v>150373</v>
      </c>
      <c r="M699" s="409">
        <v>0</v>
      </c>
      <c r="N699" s="409">
        <v>0</v>
      </c>
      <c r="O699" s="409">
        <v>202.26</v>
      </c>
      <c r="P699" s="415">
        <v>-14434799.58</v>
      </c>
    </row>
    <row r="700" spans="1:16" ht="20.100000000000001" customHeight="1">
      <c r="A700" s="412">
        <v>336</v>
      </c>
      <c r="B700" s="406" t="s">
        <v>1647</v>
      </c>
      <c r="C700" s="407"/>
      <c r="D700" s="407"/>
      <c r="E700" s="410" t="s">
        <v>1656</v>
      </c>
      <c r="F700" s="407"/>
      <c r="G700" s="407"/>
      <c r="H700" s="411" t="s">
        <v>1657</v>
      </c>
      <c r="I700" s="410" t="s">
        <v>1148</v>
      </c>
      <c r="J700" s="410" t="s">
        <v>1658</v>
      </c>
      <c r="K700" s="410" t="s">
        <v>1659</v>
      </c>
      <c r="L700" s="407">
        <v>150373</v>
      </c>
      <c r="M700" s="409">
        <v>0</v>
      </c>
      <c r="N700" s="409">
        <v>0</v>
      </c>
      <c r="O700" s="409">
        <v>353.32</v>
      </c>
      <c r="P700" s="415">
        <v>-14434446.26</v>
      </c>
    </row>
    <row r="701" spans="1:16" ht="20.100000000000001" customHeight="1">
      <c r="A701" s="412">
        <v>337</v>
      </c>
      <c r="B701" s="406" t="s">
        <v>1647</v>
      </c>
      <c r="C701" s="407"/>
      <c r="D701" s="407"/>
      <c r="E701" s="410" t="s">
        <v>1656</v>
      </c>
      <c r="F701" s="407"/>
      <c r="G701" s="407"/>
      <c r="H701" s="411" t="s">
        <v>1657</v>
      </c>
      <c r="I701" s="410" t="s">
        <v>1148</v>
      </c>
      <c r="J701" s="410" t="s">
        <v>1658</v>
      </c>
      <c r="K701" s="410" t="s">
        <v>1659</v>
      </c>
      <c r="L701" s="407">
        <v>150373</v>
      </c>
      <c r="M701" s="409">
        <v>0</v>
      </c>
      <c r="N701" s="409">
        <v>0</v>
      </c>
      <c r="O701" s="409">
        <v>1416.67</v>
      </c>
      <c r="P701" s="415">
        <v>-14433029.59</v>
      </c>
    </row>
    <row r="702" spans="1:16" ht="20.100000000000001" customHeight="1">
      <c r="A702" s="412">
        <v>338</v>
      </c>
      <c r="B702" s="406" t="s">
        <v>1647</v>
      </c>
      <c r="C702" s="407"/>
      <c r="D702" s="407"/>
      <c r="E702" s="410" t="s">
        <v>1660</v>
      </c>
      <c r="F702" s="407"/>
      <c r="G702" s="407"/>
      <c r="H702" s="411" t="s">
        <v>1661</v>
      </c>
      <c r="I702" s="410" t="s">
        <v>1148</v>
      </c>
      <c r="J702" s="410" t="s">
        <v>1662</v>
      </c>
      <c r="K702" s="410" t="s">
        <v>1663</v>
      </c>
      <c r="L702" s="407">
        <v>150373</v>
      </c>
      <c r="M702" s="409">
        <v>0</v>
      </c>
      <c r="N702" s="409">
        <v>0</v>
      </c>
      <c r="O702" s="409">
        <v>803.28</v>
      </c>
      <c r="P702" s="415">
        <v>-14432226.310000001</v>
      </c>
    </row>
    <row r="703" spans="1:16" ht="20.100000000000001" customHeight="1">
      <c r="A703" s="412">
        <v>339</v>
      </c>
      <c r="B703" s="406" t="s">
        <v>1647</v>
      </c>
      <c r="C703" s="407"/>
      <c r="D703" s="407"/>
      <c r="E703" s="410" t="s">
        <v>1664</v>
      </c>
      <c r="F703" s="407"/>
      <c r="G703" s="407"/>
      <c r="H703" s="411" t="s">
        <v>1665</v>
      </c>
      <c r="I703" s="410" t="s">
        <v>1148</v>
      </c>
      <c r="J703" s="410" t="s">
        <v>1666</v>
      </c>
      <c r="K703" s="410" t="s">
        <v>1667</v>
      </c>
      <c r="L703" s="407">
        <v>110001</v>
      </c>
      <c r="M703" s="409">
        <v>0</v>
      </c>
      <c r="N703" s="409">
        <v>0</v>
      </c>
      <c r="O703" s="409">
        <v>1999.98</v>
      </c>
      <c r="P703" s="415">
        <v>-14430226.33</v>
      </c>
    </row>
    <row r="704" spans="1:16" ht="20.100000000000001" customHeight="1">
      <c r="A704" s="412">
        <v>340</v>
      </c>
      <c r="B704" s="406" t="s">
        <v>1647</v>
      </c>
      <c r="C704" s="407"/>
      <c r="D704" s="407"/>
      <c r="E704" s="410" t="s">
        <v>1664</v>
      </c>
      <c r="F704" s="407"/>
      <c r="G704" s="407"/>
      <c r="H704" s="411" t="s">
        <v>1665</v>
      </c>
      <c r="I704" s="410" t="s">
        <v>1148</v>
      </c>
      <c r="J704" s="410" t="s">
        <v>1666</v>
      </c>
      <c r="K704" s="410" t="s">
        <v>1667</v>
      </c>
      <c r="L704" s="407">
        <v>110001</v>
      </c>
      <c r="M704" s="409">
        <v>0</v>
      </c>
      <c r="N704" s="409">
        <v>0</v>
      </c>
      <c r="O704" s="409">
        <v>812.22</v>
      </c>
      <c r="P704" s="415">
        <v>-14429414.109999999</v>
      </c>
    </row>
    <row r="705" spans="1:16" ht="20.100000000000001" customHeight="1">
      <c r="A705" s="412">
        <v>341</v>
      </c>
      <c r="B705" s="406" t="s">
        <v>1647</v>
      </c>
      <c r="C705" s="407"/>
      <c r="D705" s="407"/>
      <c r="E705" s="410" t="s">
        <v>1668</v>
      </c>
      <c r="F705" s="407"/>
      <c r="G705" s="407"/>
      <c r="H705" s="411" t="s">
        <v>1669</v>
      </c>
      <c r="I705" s="410" t="s">
        <v>1148</v>
      </c>
      <c r="J705" s="410" t="s">
        <v>1670</v>
      </c>
      <c r="K705" s="410" t="s">
        <v>1671</v>
      </c>
      <c r="L705" s="407">
        <v>150373</v>
      </c>
      <c r="M705" s="409">
        <v>0</v>
      </c>
      <c r="N705" s="409">
        <v>0</v>
      </c>
      <c r="O705" s="409">
        <v>716.67</v>
      </c>
      <c r="P705" s="415">
        <v>-14428697.439999999</v>
      </c>
    </row>
    <row r="706" spans="1:16" ht="20.100000000000001" customHeight="1">
      <c r="A706" s="412">
        <v>342</v>
      </c>
      <c r="B706" s="406" t="s">
        <v>1647</v>
      </c>
      <c r="C706" s="407"/>
      <c r="D706" s="407"/>
      <c r="E706" s="410" t="s">
        <v>1668</v>
      </c>
      <c r="F706" s="407"/>
      <c r="G706" s="407"/>
      <c r="H706" s="411" t="s">
        <v>1669</v>
      </c>
      <c r="I706" s="410" t="s">
        <v>1148</v>
      </c>
      <c r="J706" s="410" t="s">
        <v>1670</v>
      </c>
      <c r="K706" s="410" t="s">
        <v>1671</v>
      </c>
      <c r="L706" s="407">
        <v>150373</v>
      </c>
      <c r="M706" s="409">
        <v>0</v>
      </c>
      <c r="N706" s="409">
        <v>0</v>
      </c>
      <c r="O706" s="409">
        <v>833.3</v>
      </c>
      <c r="P706" s="415">
        <v>-14427864.140000001</v>
      </c>
    </row>
    <row r="707" spans="1:16" ht="20.100000000000001" customHeight="1">
      <c r="A707" s="412">
        <v>343</v>
      </c>
      <c r="B707" s="406" t="s">
        <v>1672</v>
      </c>
      <c r="C707" s="407"/>
      <c r="D707" s="407"/>
      <c r="E707" s="410" t="s">
        <v>1673</v>
      </c>
      <c r="F707" s="407"/>
      <c r="G707" s="407"/>
      <c r="H707" s="411" t="s">
        <v>1674</v>
      </c>
      <c r="I707" s="410" t="s">
        <v>1148</v>
      </c>
      <c r="J707" s="410" t="s">
        <v>1675</v>
      </c>
      <c r="K707" s="410" t="s">
        <v>1676</v>
      </c>
      <c r="L707" s="407">
        <v>150373</v>
      </c>
      <c r="M707" s="409">
        <v>0</v>
      </c>
      <c r="N707" s="409">
        <v>0</v>
      </c>
      <c r="O707" s="409">
        <v>18720.45</v>
      </c>
      <c r="P707" s="415">
        <v>-14409143.689999999</v>
      </c>
    </row>
    <row r="708" spans="1:16" ht="20.100000000000001" customHeight="1">
      <c r="A708" s="412">
        <v>344</v>
      </c>
      <c r="B708" s="406" t="s">
        <v>1672</v>
      </c>
      <c r="C708" s="407"/>
      <c r="D708" s="407"/>
      <c r="E708" s="410" t="s">
        <v>1677</v>
      </c>
      <c r="F708" s="407"/>
      <c r="G708" s="407"/>
      <c r="H708" s="411" t="s">
        <v>1440</v>
      </c>
      <c r="I708" s="410" t="s">
        <v>1148</v>
      </c>
      <c r="J708" s="410" t="s">
        <v>1441</v>
      </c>
      <c r="K708" s="410" t="s">
        <v>1442</v>
      </c>
      <c r="L708" s="407">
        <v>150373</v>
      </c>
      <c r="M708" s="409">
        <v>0</v>
      </c>
      <c r="N708" s="409">
        <v>0</v>
      </c>
      <c r="O708" s="409">
        <v>2092.11</v>
      </c>
      <c r="P708" s="415">
        <v>-14407051.58</v>
      </c>
    </row>
    <row r="709" spans="1:16" ht="20.100000000000001" customHeight="1">
      <c r="A709" s="412">
        <v>345</v>
      </c>
      <c r="B709" s="406" t="s">
        <v>1672</v>
      </c>
      <c r="C709" s="407"/>
      <c r="D709" s="407"/>
      <c r="E709" s="410" t="s">
        <v>1678</v>
      </c>
      <c r="F709" s="407"/>
      <c r="G709" s="407"/>
      <c r="H709" s="411" t="s">
        <v>1679</v>
      </c>
      <c r="I709" s="410" t="s">
        <v>1148</v>
      </c>
      <c r="J709" s="410" t="s">
        <v>1680</v>
      </c>
      <c r="K709" s="410" t="s">
        <v>1681</v>
      </c>
      <c r="L709" s="407">
        <v>260378</v>
      </c>
      <c r="M709" s="409">
        <v>0</v>
      </c>
      <c r="N709" s="417">
        <v>0</v>
      </c>
      <c r="O709" s="417">
        <v>3982.21</v>
      </c>
      <c r="P709" s="417">
        <v>-14403069.369999999</v>
      </c>
    </row>
    <row r="710" spans="1:16" ht="20.100000000000001" customHeight="1">
      <c r="A710" s="412">
        <v>346</v>
      </c>
      <c r="B710" s="406" t="s">
        <v>1672</v>
      </c>
      <c r="C710" s="407"/>
      <c r="D710" s="407"/>
      <c r="E710" s="410" t="s">
        <v>1682</v>
      </c>
      <c r="F710" s="407"/>
      <c r="G710" s="407"/>
      <c r="H710" s="411" t="s">
        <v>1683</v>
      </c>
      <c r="I710" s="410" t="s">
        <v>1148</v>
      </c>
      <c r="J710" s="410" t="s">
        <v>1684</v>
      </c>
      <c r="K710" s="410" t="s">
        <v>1685</v>
      </c>
      <c r="L710" s="407">
        <v>150373</v>
      </c>
      <c r="M710" s="409">
        <v>0</v>
      </c>
      <c r="N710" s="409">
        <v>0</v>
      </c>
      <c r="O710" s="409">
        <v>6276.32</v>
      </c>
      <c r="P710" s="415">
        <v>-14396793.050000001</v>
      </c>
    </row>
    <row r="711" spans="1:16" ht="20.100000000000001" customHeight="1">
      <c r="A711" s="412">
        <v>347</v>
      </c>
      <c r="B711" s="406" t="s">
        <v>1672</v>
      </c>
      <c r="C711" s="407"/>
      <c r="D711" s="407"/>
      <c r="E711" s="410" t="s">
        <v>1682</v>
      </c>
      <c r="F711" s="407"/>
      <c r="G711" s="407"/>
      <c r="H711" s="411" t="s">
        <v>1683</v>
      </c>
      <c r="I711" s="410" t="s">
        <v>1148</v>
      </c>
      <c r="J711" s="410" t="s">
        <v>1684</v>
      </c>
      <c r="K711" s="410" t="s">
        <v>1685</v>
      </c>
      <c r="L711" s="407">
        <v>150373</v>
      </c>
      <c r="M711" s="409">
        <v>0</v>
      </c>
      <c r="N711" s="409">
        <v>0</v>
      </c>
      <c r="O711" s="409">
        <v>4009.82</v>
      </c>
      <c r="P711" s="415">
        <v>-14392783.23</v>
      </c>
    </row>
    <row r="712" spans="1:16" ht="20.100000000000001" customHeight="1">
      <c r="A712" s="412">
        <v>348</v>
      </c>
      <c r="B712" s="406" t="s">
        <v>1672</v>
      </c>
      <c r="C712" s="407"/>
      <c r="D712" s="407"/>
      <c r="E712" s="410" t="s">
        <v>1686</v>
      </c>
      <c r="F712" s="407"/>
      <c r="G712" s="407"/>
      <c r="H712" s="411" t="s">
        <v>1687</v>
      </c>
      <c r="I712" s="410" t="s">
        <v>1148</v>
      </c>
      <c r="J712" s="410" t="s">
        <v>1688</v>
      </c>
      <c r="K712" s="410" t="s">
        <v>1689</v>
      </c>
      <c r="L712" s="407">
        <v>150373</v>
      </c>
      <c r="M712" s="409">
        <v>0</v>
      </c>
      <c r="N712" s="409">
        <v>0</v>
      </c>
      <c r="O712" s="409">
        <v>26.89</v>
      </c>
      <c r="P712" s="415">
        <v>-14392756.34</v>
      </c>
    </row>
    <row r="713" spans="1:16" ht="20.100000000000001" customHeight="1">
      <c r="A713" s="412">
        <v>349</v>
      </c>
      <c r="B713" s="406" t="s">
        <v>1672</v>
      </c>
      <c r="C713" s="407"/>
      <c r="D713" s="407"/>
      <c r="E713" s="410" t="s">
        <v>1690</v>
      </c>
      <c r="F713" s="407"/>
      <c r="G713" s="407"/>
      <c r="H713" s="411" t="s">
        <v>1691</v>
      </c>
      <c r="I713" s="410" t="s">
        <v>1148</v>
      </c>
      <c r="J713" s="410" t="s">
        <v>1692</v>
      </c>
      <c r="K713" s="410" t="s">
        <v>1693</v>
      </c>
      <c r="L713" s="407">
        <v>150373</v>
      </c>
      <c r="M713" s="409">
        <v>0</v>
      </c>
      <c r="N713" s="409">
        <v>0</v>
      </c>
      <c r="O713" s="409">
        <v>6600</v>
      </c>
      <c r="P713" s="415">
        <v>-14386156.34</v>
      </c>
    </row>
    <row r="714" spans="1:16" ht="20.100000000000001" customHeight="1">
      <c r="A714" s="412">
        <v>350</v>
      </c>
      <c r="B714" s="406" t="s">
        <v>1672</v>
      </c>
      <c r="C714" s="407"/>
      <c r="D714" s="407"/>
      <c r="E714" s="410" t="s">
        <v>1694</v>
      </c>
      <c r="F714" s="407"/>
      <c r="G714" s="407"/>
      <c r="H714" s="411" t="s">
        <v>1695</v>
      </c>
      <c r="I714" s="410" t="s">
        <v>1148</v>
      </c>
      <c r="J714" s="410" t="s">
        <v>1696</v>
      </c>
      <c r="K714" s="410" t="s">
        <v>1697</v>
      </c>
      <c r="L714" s="407">
        <v>110001</v>
      </c>
      <c r="M714" s="409">
        <v>0</v>
      </c>
      <c r="N714" s="417">
        <v>0</v>
      </c>
      <c r="O714" s="417">
        <v>14121.72</v>
      </c>
      <c r="P714" s="417">
        <v>-14372034.619999999</v>
      </c>
    </row>
    <row r="715" spans="1:16" ht="20.100000000000001" customHeight="1">
      <c r="A715" s="412">
        <v>351</v>
      </c>
      <c r="B715" s="406" t="s">
        <v>1672</v>
      </c>
      <c r="C715" s="407"/>
      <c r="D715" s="407"/>
      <c r="E715" s="410" t="s">
        <v>1698</v>
      </c>
      <c r="F715" s="407"/>
      <c r="G715" s="407"/>
      <c r="H715" s="411" t="s">
        <v>1699</v>
      </c>
      <c r="I715" s="410" t="s">
        <v>1148</v>
      </c>
      <c r="J715" s="410" t="s">
        <v>1700</v>
      </c>
      <c r="K715" s="410" t="s">
        <v>1701</v>
      </c>
      <c r="L715" s="407">
        <v>150373</v>
      </c>
      <c r="M715" s="409">
        <v>0</v>
      </c>
      <c r="N715" s="409">
        <v>0</v>
      </c>
      <c r="O715" s="409">
        <v>3328.08</v>
      </c>
      <c r="P715" s="415">
        <v>-14368706.539999999</v>
      </c>
    </row>
    <row r="716" spans="1:16" ht="20.100000000000001" customHeight="1">
      <c r="A716" s="412">
        <v>352</v>
      </c>
      <c r="B716" s="406" t="s">
        <v>1672</v>
      </c>
      <c r="C716" s="407"/>
      <c r="D716" s="407"/>
      <c r="E716" s="410" t="s">
        <v>1698</v>
      </c>
      <c r="F716" s="407"/>
      <c r="G716" s="407"/>
      <c r="H716" s="411" t="s">
        <v>1699</v>
      </c>
      <c r="I716" s="410" t="s">
        <v>1148</v>
      </c>
      <c r="J716" s="410" t="s">
        <v>1700</v>
      </c>
      <c r="K716" s="410" t="s">
        <v>1701</v>
      </c>
      <c r="L716" s="407">
        <v>150373</v>
      </c>
      <c r="M716" s="409">
        <v>0</v>
      </c>
      <c r="N716" s="409">
        <v>0</v>
      </c>
      <c r="O716" s="409">
        <v>312.02</v>
      </c>
      <c r="P716" s="415">
        <v>-14368394.52</v>
      </c>
    </row>
    <row r="717" spans="1:16" ht="20.100000000000001" customHeight="1">
      <c r="A717" s="412">
        <v>353</v>
      </c>
      <c r="B717" s="406" t="s">
        <v>1672</v>
      </c>
      <c r="C717" s="407"/>
      <c r="D717" s="407"/>
      <c r="E717" s="410" t="s">
        <v>1702</v>
      </c>
      <c r="F717" s="407"/>
      <c r="G717" s="407"/>
      <c r="H717" s="411" t="s">
        <v>1703</v>
      </c>
      <c r="I717" s="410" t="s">
        <v>1148</v>
      </c>
      <c r="J717" s="410" t="s">
        <v>1704</v>
      </c>
      <c r="K717" s="410" t="s">
        <v>1705</v>
      </c>
      <c r="L717" s="407">
        <v>150373</v>
      </c>
      <c r="M717" s="409">
        <v>0</v>
      </c>
      <c r="N717" s="409">
        <v>0</v>
      </c>
      <c r="O717" s="409">
        <v>2458.2800000000002</v>
      </c>
      <c r="P717" s="415">
        <v>-14365936.24</v>
      </c>
    </row>
    <row r="718" spans="1:16" ht="20.100000000000001" customHeight="1">
      <c r="A718" s="412">
        <v>354</v>
      </c>
      <c r="B718" s="406" t="s">
        <v>1672</v>
      </c>
      <c r="C718" s="407"/>
      <c r="D718" s="407"/>
      <c r="E718" s="410" t="s">
        <v>1706</v>
      </c>
      <c r="F718" s="407"/>
      <c r="G718" s="407"/>
      <c r="H718" s="411" t="s">
        <v>1707</v>
      </c>
      <c r="I718" s="410" t="s">
        <v>1148</v>
      </c>
      <c r="J718" s="410" t="s">
        <v>1708</v>
      </c>
      <c r="K718" s="410" t="s">
        <v>1709</v>
      </c>
      <c r="L718" s="407">
        <v>150373</v>
      </c>
      <c r="M718" s="409">
        <v>0</v>
      </c>
      <c r="N718" s="409">
        <v>0</v>
      </c>
      <c r="O718" s="409">
        <v>518.47</v>
      </c>
      <c r="P718" s="415">
        <v>-14365417.77</v>
      </c>
    </row>
    <row r="719" spans="1:16" ht="20.100000000000001" customHeight="1">
      <c r="A719" s="412">
        <v>355</v>
      </c>
      <c r="B719" s="406" t="s">
        <v>1672</v>
      </c>
      <c r="C719" s="407"/>
      <c r="D719" s="407"/>
      <c r="E719" s="410" t="s">
        <v>1706</v>
      </c>
      <c r="F719" s="407"/>
      <c r="G719" s="407"/>
      <c r="H719" s="411" t="s">
        <v>1707</v>
      </c>
      <c r="I719" s="410" t="s">
        <v>1148</v>
      </c>
      <c r="J719" s="410" t="s">
        <v>1708</v>
      </c>
      <c r="K719" s="410" t="s">
        <v>1709</v>
      </c>
      <c r="L719" s="407">
        <v>150373</v>
      </c>
      <c r="M719" s="409">
        <v>0</v>
      </c>
      <c r="N719" s="409">
        <v>0</v>
      </c>
      <c r="O719" s="409">
        <v>777.98</v>
      </c>
      <c r="P719" s="415">
        <v>-14364639.789999999</v>
      </c>
    </row>
    <row r="720" spans="1:16" ht="20.100000000000001" customHeight="1">
      <c r="A720" s="412">
        <v>356</v>
      </c>
      <c r="B720" s="406" t="s">
        <v>1672</v>
      </c>
      <c r="C720" s="407"/>
      <c r="D720" s="407"/>
      <c r="E720" s="410" t="s">
        <v>1710</v>
      </c>
      <c r="F720" s="407"/>
      <c r="G720" s="407"/>
      <c r="H720" s="411" t="s">
        <v>1711</v>
      </c>
      <c r="I720" s="410" t="s">
        <v>1148</v>
      </c>
      <c r="J720" s="410" t="s">
        <v>1712</v>
      </c>
      <c r="K720" s="410" t="s">
        <v>1713</v>
      </c>
      <c r="L720" s="407">
        <v>110001</v>
      </c>
      <c r="M720" s="409">
        <v>0</v>
      </c>
      <c r="N720" s="409">
        <v>0</v>
      </c>
      <c r="O720" s="409">
        <v>1086.19</v>
      </c>
      <c r="P720" s="415">
        <v>-14363553.6</v>
      </c>
    </row>
    <row r="721" spans="1:16" ht="20.100000000000001" customHeight="1">
      <c r="A721" s="412">
        <v>357</v>
      </c>
      <c r="B721" s="406" t="s">
        <v>1672</v>
      </c>
      <c r="C721" s="407"/>
      <c r="D721" s="407"/>
      <c r="E721" s="410" t="s">
        <v>1714</v>
      </c>
      <c r="F721" s="407"/>
      <c r="G721" s="407"/>
      <c r="H721" s="411" t="s">
        <v>1715</v>
      </c>
      <c r="I721" s="410" t="s">
        <v>1148</v>
      </c>
      <c r="J721" s="410" t="s">
        <v>1680</v>
      </c>
      <c r="K721" s="410" t="s">
        <v>1681</v>
      </c>
      <c r="L721" s="407">
        <v>260378</v>
      </c>
      <c r="M721" s="409">
        <v>0</v>
      </c>
      <c r="N721" s="417">
        <v>3982.21</v>
      </c>
      <c r="O721" s="417">
        <v>0</v>
      </c>
      <c r="P721" s="417">
        <v>-14367535.810000001</v>
      </c>
    </row>
    <row r="722" spans="1:16" ht="20.100000000000001" customHeight="1">
      <c r="A722" s="412">
        <v>358</v>
      </c>
      <c r="B722" s="406" t="s">
        <v>1672</v>
      </c>
      <c r="C722" s="407"/>
      <c r="D722" s="407"/>
      <c r="E722" s="410" t="s">
        <v>1716</v>
      </c>
      <c r="F722" s="407"/>
      <c r="G722" s="407"/>
      <c r="H722" s="411" t="s">
        <v>1717</v>
      </c>
      <c r="I722" s="410" t="s">
        <v>1148</v>
      </c>
      <c r="J722" s="410" t="s">
        <v>1696</v>
      </c>
      <c r="K722" s="410" t="s">
        <v>1697</v>
      </c>
      <c r="L722" s="407">
        <v>110001</v>
      </c>
      <c r="M722" s="409">
        <v>0</v>
      </c>
      <c r="N722" s="417">
        <v>14121.72</v>
      </c>
      <c r="O722" s="417">
        <v>0</v>
      </c>
      <c r="P722" s="417">
        <v>-14381657.529999999</v>
      </c>
    </row>
    <row r="723" spans="1:16" ht="20.100000000000001" customHeight="1">
      <c r="A723" s="412">
        <v>359</v>
      </c>
      <c r="B723" s="406" t="s">
        <v>1718</v>
      </c>
      <c r="C723" s="407"/>
      <c r="D723" s="407"/>
      <c r="E723" s="410" t="s">
        <v>1719</v>
      </c>
      <c r="F723" s="407"/>
      <c r="G723" s="407"/>
      <c r="H723" s="411" t="s">
        <v>1601</v>
      </c>
      <c r="I723" s="410" t="s">
        <v>1148</v>
      </c>
      <c r="J723" s="410" t="s">
        <v>1602</v>
      </c>
      <c r="K723" s="410" t="s">
        <v>1603</v>
      </c>
      <c r="L723" s="407">
        <v>110001</v>
      </c>
      <c r="M723" s="409">
        <v>0</v>
      </c>
      <c r="N723" s="409">
        <v>0</v>
      </c>
      <c r="O723" s="409">
        <v>3138.16</v>
      </c>
      <c r="P723" s="415">
        <v>-14378519.369999999</v>
      </c>
    </row>
    <row r="724" spans="1:16" ht="20.100000000000001" customHeight="1">
      <c r="A724" s="412">
        <v>360</v>
      </c>
      <c r="B724" s="406" t="s">
        <v>1718</v>
      </c>
      <c r="C724" s="407"/>
      <c r="D724" s="407"/>
      <c r="E724" s="410" t="s">
        <v>1719</v>
      </c>
      <c r="F724" s="407"/>
      <c r="G724" s="407"/>
      <c r="H724" s="411" t="s">
        <v>1601</v>
      </c>
      <c r="I724" s="410" t="s">
        <v>1148</v>
      </c>
      <c r="J724" s="410" t="s">
        <v>1602</v>
      </c>
      <c r="K724" s="410" t="s">
        <v>1603</v>
      </c>
      <c r="L724" s="407">
        <v>110001</v>
      </c>
      <c r="M724" s="409">
        <v>0</v>
      </c>
      <c r="N724" s="409">
        <v>0</v>
      </c>
      <c r="O724" s="409">
        <v>1649.32</v>
      </c>
      <c r="P724" s="415">
        <v>-14376870.050000001</v>
      </c>
    </row>
    <row r="725" spans="1:16" ht="20.100000000000001" customHeight="1">
      <c r="A725" s="412">
        <v>361</v>
      </c>
      <c r="B725" s="406" t="s">
        <v>1718</v>
      </c>
      <c r="C725" s="407"/>
      <c r="D725" s="407"/>
      <c r="E725" s="410" t="s">
        <v>1719</v>
      </c>
      <c r="F725" s="407"/>
      <c r="G725" s="407"/>
      <c r="H725" s="411" t="s">
        <v>1601</v>
      </c>
      <c r="I725" s="410" t="s">
        <v>1148</v>
      </c>
      <c r="J725" s="410" t="s">
        <v>1602</v>
      </c>
      <c r="K725" s="410" t="s">
        <v>1603</v>
      </c>
      <c r="L725" s="407">
        <v>110001</v>
      </c>
      <c r="M725" s="409">
        <v>0</v>
      </c>
      <c r="N725" s="409">
        <v>0</v>
      </c>
      <c r="O725" s="409">
        <v>1917.73</v>
      </c>
      <c r="P725" s="415">
        <v>-14374952.32</v>
      </c>
    </row>
    <row r="726" spans="1:16" ht="20.100000000000001" customHeight="1">
      <c r="A726" s="412">
        <v>362</v>
      </c>
      <c r="B726" s="406" t="s">
        <v>1718</v>
      </c>
      <c r="C726" s="407"/>
      <c r="D726" s="407"/>
      <c r="E726" s="410" t="s">
        <v>1720</v>
      </c>
      <c r="F726" s="407"/>
      <c r="G726" s="407"/>
      <c r="H726" s="411" t="s">
        <v>1478</v>
      </c>
      <c r="I726" s="410" t="s">
        <v>1148</v>
      </c>
      <c r="J726" s="410" t="s">
        <v>1479</v>
      </c>
      <c r="K726" s="410" t="s">
        <v>1480</v>
      </c>
      <c r="L726" s="407">
        <v>150373</v>
      </c>
      <c r="M726" s="409">
        <v>0</v>
      </c>
      <c r="N726" s="409">
        <v>0</v>
      </c>
      <c r="O726" s="409">
        <v>5491.71</v>
      </c>
      <c r="P726" s="415">
        <v>-14369460.609999999</v>
      </c>
    </row>
    <row r="727" spans="1:16" ht="20.100000000000001" customHeight="1">
      <c r="A727" s="412">
        <v>363</v>
      </c>
      <c r="B727" s="406" t="s">
        <v>1156</v>
      </c>
      <c r="C727" s="407"/>
      <c r="D727" s="407"/>
      <c r="E727" s="410" t="s">
        <v>1721</v>
      </c>
      <c r="F727" s="407"/>
      <c r="G727" s="407"/>
      <c r="H727" s="411" t="s">
        <v>1722</v>
      </c>
      <c r="I727" s="410" t="s">
        <v>1148</v>
      </c>
      <c r="J727" s="410" t="s">
        <v>1723</v>
      </c>
      <c r="K727" s="410" t="s">
        <v>1724</v>
      </c>
      <c r="L727" s="407">
        <v>110001</v>
      </c>
      <c r="M727" s="409">
        <v>0</v>
      </c>
      <c r="N727" s="409">
        <v>0</v>
      </c>
      <c r="O727" s="409">
        <v>800.95</v>
      </c>
      <c r="P727" s="415">
        <v>-14368659.66</v>
      </c>
    </row>
    <row r="728" spans="1:16" ht="20.100000000000001" customHeight="1">
      <c r="A728" s="412">
        <v>364</v>
      </c>
      <c r="B728" s="406" t="s">
        <v>1725</v>
      </c>
      <c r="C728" s="407"/>
      <c r="D728" s="407"/>
      <c r="E728" s="410" t="s">
        <v>1726</v>
      </c>
      <c r="F728" s="407"/>
      <c r="G728" s="407"/>
      <c r="H728" s="411" t="s">
        <v>1727</v>
      </c>
      <c r="I728" s="410" t="s">
        <v>1148</v>
      </c>
      <c r="J728" s="410" t="s">
        <v>1728</v>
      </c>
      <c r="K728" s="410" t="s">
        <v>1729</v>
      </c>
      <c r="L728" s="407">
        <v>110001</v>
      </c>
      <c r="M728" s="409">
        <v>0</v>
      </c>
      <c r="N728" s="409">
        <v>0</v>
      </c>
      <c r="O728" s="409">
        <v>409.6</v>
      </c>
      <c r="P728" s="415">
        <v>-14368250.060000001</v>
      </c>
    </row>
    <row r="729" spans="1:16" ht="20.100000000000001" customHeight="1">
      <c r="A729" s="412">
        <v>365</v>
      </c>
      <c r="B729" s="406" t="s">
        <v>1725</v>
      </c>
      <c r="C729" s="407"/>
      <c r="D729" s="407"/>
      <c r="E729" s="410" t="s">
        <v>1726</v>
      </c>
      <c r="F729" s="407"/>
      <c r="G729" s="407"/>
      <c r="H729" s="411" t="s">
        <v>1727</v>
      </c>
      <c r="I729" s="410" t="s">
        <v>1148</v>
      </c>
      <c r="J729" s="410" t="s">
        <v>1728</v>
      </c>
      <c r="K729" s="410" t="s">
        <v>1729</v>
      </c>
      <c r="L729" s="407">
        <v>110001</v>
      </c>
      <c r="M729" s="409">
        <v>0</v>
      </c>
      <c r="N729" s="409">
        <v>0</v>
      </c>
      <c r="O729" s="409">
        <v>352.25</v>
      </c>
      <c r="P729" s="415">
        <v>-14367897.810000001</v>
      </c>
    </row>
    <row r="730" spans="1:16" ht="20.100000000000001" customHeight="1">
      <c r="A730" s="412">
        <v>366</v>
      </c>
      <c r="B730" s="406" t="s">
        <v>1725</v>
      </c>
      <c r="C730" s="407"/>
      <c r="D730" s="407"/>
      <c r="E730" s="410" t="s">
        <v>1730</v>
      </c>
      <c r="F730" s="407"/>
      <c r="G730" s="407"/>
      <c r="H730" s="411" t="s">
        <v>1731</v>
      </c>
      <c r="I730" s="410" t="s">
        <v>1148</v>
      </c>
      <c r="J730" s="410" t="s">
        <v>1732</v>
      </c>
      <c r="K730" s="410" t="s">
        <v>1733</v>
      </c>
      <c r="L730" s="407">
        <v>150373</v>
      </c>
      <c r="M730" s="409">
        <v>0</v>
      </c>
      <c r="N730" s="409">
        <v>0</v>
      </c>
      <c r="O730" s="409">
        <v>3138.16</v>
      </c>
      <c r="P730" s="415">
        <v>-14364759.65</v>
      </c>
    </row>
    <row r="731" spans="1:16" ht="20.100000000000001" customHeight="1">
      <c r="A731" s="412">
        <v>367</v>
      </c>
      <c r="B731" s="406" t="s">
        <v>1725</v>
      </c>
      <c r="C731" s="407"/>
      <c r="D731" s="407"/>
      <c r="E731" s="410" t="s">
        <v>1730</v>
      </c>
      <c r="F731" s="407"/>
      <c r="G731" s="407"/>
      <c r="H731" s="411" t="s">
        <v>1731</v>
      </c>
      <c r="I731" s="410" t="s">
        <v>1148</v>
      </c>
      <c r="J731" s="410" t="s">
        <v>1732</v>
      </c>
      <c r="K731" s="410" t="s">
        <v>1733</v>
      </c>
      <c r="L731" s="407">
        <v>150373</v>
      </c>
      <c r="M731" s="409">
        <v>0</v>
      </c>
      <c r="N731" s="409">
        <v>0</v>
      </c>
      <c r="O731" s="409">
        <v>1481.89</v>
      </c>
      <c r="P731" s="415">
        <v>-14363277.76</v>
      </c>
    </row>
    <row r="732" spans="1:16" ht="20.100000000000001" customHeight="1">
      <c r="A732" s="412">
        <v>368</v>
      </c>
      <c r="B732" s="406" t="s">
        <v>1725</v>
      </c>
      <c r="C732" s="407"/>
      <c r="D732" s="407"/>
      <c r="E732" s="410" t="s">
        <v>1734</v>
      </c>
      <c r="F732" s="407"/>
      <c r="G732" s="407"/>
      <c r="H732" s="411" t="s">
        <v>1735</v>
      </c>
      <c r="I732" s="410" t="s">
        <v>1148</v>
      </c>
      <c r="J732" s="410" t="s">
        <v>1736</v>
      </c>
      <c r="K732" s="410" t="s">
        <v>1737</v>
      </c>
      <c r="L732" s="407">
        <v>110001</v>
      </c>
      <c r="M732" s="409">
        <v>0</v>
      </c>
      <c r="N732" s="409">
        <v>0</v>
      </c>
      <c r="O732" s="409">
        <v>7845.4</v>
      </c>
      <c r="P732" s="415">
        <v>-14355432.359999999</v>
      </c>
    </row>
    <row r="733" spans="1:16" ht="20.100000000000001" customHeight="1">
      <c r="A733" s="412">
        <v>369</v>
      </c>
      <c r="B733" s="406" t="s">
        <v>1725</v>
      </c>
      <c r="C733" s="407"/>
      <c r="D733" s="407"/>
      <c r="E733" s="410" t="s">
        <v>1734</v>
      </c>
      <c r="F733" s="407"/>
      <c r="G733" s="407"/>
      <c r="H733" s="411" t="s">
        <v>1735</v>
      </c>
      <c r="I733" s="410" t="s">
        <v>1148</v>
      </c>
      <c r="J733" s="410" t="s">
        <v>1736</v>
      </c>
      <c r="K733" s="410" t="s">
        <v>1737</v>
      </c>
      <c r="L733" s="407">
        <v>110001</v>
      </c>
      <c r="M733" s="409">
        <v>0</v>
      </c>
      <c r="N733" s="409">
        <v>0</v>
      </c>
      <c r="O733" s="409">
        <v>1888.7</v>
      </c>
      <c r="P733" s="415">
        <v>-14353543.66</v>
      </c>
    </row>
    <row r="734" spans="1:16" ht="20.100000000000001" customHeight="1">
      <c r="A734" s="412">
        <v>370</v>
      </c>
      <c r="B734" s="406" t="s">
        <v>1725</v>
      </c>
      <c r="C734" s="407"/>
      <c r="D734" s="407"/>
      <c r="E734" s="410" t="s">
        <v>1738</v>
      </c>
      <c r="F734" s="407"/>
      <c r="G734" s="407"/>
      <c r="H734" s="411" t="s">
        <v>1739</v>
      </c>
      <c r="I734" s="410" t="s">
        <v>1148</v>
      </c>
      <c r="J734" s="410" t="s">
        <v>1740</v>
      </c>
      <c r="K734" s="410" t="s">
        <v>1741</v>
      </c>
      <c r="L734" s="407">
        <v>150373</v>
      </c>
      <c r="M734" s="409">
        <v>0</v>
      </c>
      <c r="N734" s="409">
        <v>0</v>
      </c>
      <c r="O734" s="409">
        <v>2420.66</v>
      </c>
      <c r="P734" s="415">
        <v>-14351123</v>
      </c>
    </row>
    <row r="735" spans="1:16" ht="20.100000000000001" customHeight="1">
      <c r="A735" s="412">
        <v>371</v>
      </c>
      <c r="B735" s="406" t="s">
        <v>1725</v>
      </c>
      <c r="C735" s="407"/>
      <c r="D735" s="407"/>
      <c r="E735" s="410" t="s">
        <v>1742</v>
      </c>
      <c r="F735" s="407"/>
      <c r="G735" s="407"/>
      <c r="H735" s="411" t="s">
        <v>1408</v>
      </c>
      <c r="I735" s="410" t="s">
        <v>1148</v>
      </c>
      <c r="J735" s="410" t="s">
        <v>1409</v>
      </c>
      <c r="K735" s="410" t="s">
        <v>1410</v>
      </c>
      <c r="L735" s="407">
        <v>150373</v>
      </c>
      <c r="M735" s="409">
        <v>0</v>
      </c>
      <c r="N735" s="409">
        <v>0</v>
      </c>
      <c r="O735" s="409">
        <v>846.44</v>
      </c>
      <c r="P735" s="415">
        <v>-14350276.560000001</v>
      </c>
    </row>
    <row r="736" spans="1:16" ht="20.100000000000001" customHeight="1">
      <c r="A736" s="412">
        <v>372</v>
      </c>
      <c r="B736" s="406" t="s">
        <v>1725</v>
      </c>
      <c r="C736" s="407"/>
      <c r="D736" s="407"/>
      <c r="E736" s="410" t="s">
        <v>1742</v>
      </c>
      <c r="F736" s="407"/>
      <c r="G736" s="407"/>
      <c r="H736" s="411" t="s">
        <v>1408</v>
      </c>
      <c r="I736" s="410" t="s">
        <v>1148</v>
      </c>
      <c r="J736" s="410" t="s">
        <v>1409</v>
      </c>
      <c r="K736" s="410" t="s">
        <v>1410</v>
      </c>
      <c r="L736" s="407">
        <v>150373</v>
      </c>
      <c r="M736" s="409">
        <v>0</v>
      </c>
      <c r="N736" s="409">
        <v>0</v>
      </c>
      <c r="O736" s="409">
        <v>376.19</v>
      </c>
      <c r="P736" s="415">
        <v>-14349900.369999999</v>
      </c>
    </row>
    <row r="737" spans="1:16" ht="20.100000000000001" customHeight="1">
      <c r="A737" s="412">
        <v>373</v>
      </c>
      <c r="B737" s="406" t="s">
        <v>1725</v>
      </c>
      <c r="C737" s="407"/>
      <c r="D737" s="407"/>
      <c r="E737" s="410" t="s">
        <v>1742</v>
      </c>
      <c r="F737" s="407"/>
      <c r="G737" s="407"/>
      <c r="H737" s="411" t="s">
        <v>1408</v>
      </c>
      <c r="I737" s="410" t="s">
        <v>1148</v>
      </c>
      <c r="J737" s="410" t="s">
        <v>1409</v>
      </c>
      <c r="K737" s="410" t="s">
        <v>1410</v>
      </c>
      <c r="L737" s="407">
        <v>150373</v>
      </c>
      <c r="M737" s="409">
        <v>0</v>
      </c>
      <c r="N737" s="409">
        <v>0</v>
      </c>
      <c r="O737" s="409">
        <v>446.93</v>
      </c>
      <c r="P737" s="415">
        <v>-14349453.439999999</v>
      </c>
    </row>
    <row r="738" spans="1:16" ht="20.100000000000001" customHeight="1">
      <c r="A738" s="412">
        <v>374</v>
      </c>
      <c r="B738" s="406" t="s">
        <v>1725</v>
      </c>
      <c r="C738" s="407"/>
      <c r="D738" s="407"/>
      <c r="E738" s="410" t="s">
        <v>1742</v>
      </c>
      <c r="F738" s="407"/>
      <c r="G738" s="407"/>
      <c r="H738" s="411" t="s">
        <v>1408</v>
      </c>
      <c r="I738" s="410" t="s">
        <v>1148</v>
      </c>
      <c r="J738" s="410" t="s">
        <v>1409</v>
      </c>
      <c r="K738" s="410" t="s">
        <v>1410</v>
      </c>
      <c r="L738" s="407">
        <v>150373</v>
      </c>
      <c r="M738" s="409">
        <v>0</v>
      </c>
      <c r="N738" s="409">
        <v>0</v>
      </c>
      <c r="O738" s="409">
        <v>282.14999999999998</v>
      </c>
      <c r="P738" s="415">
        <v>-14349171.289999999</v>
      </c>
    </row>
    <row r="739" spans="1:16" ht="20.100000000000001" customHeight="1">
      <c r="A739" s="412">
        <v>375</v>
      </c>
      <c r="B739" s="406" t="s">
        <v>1248</v>
      </c>
      <c r="C739" s="407"/>
      <c r="D739" s="407"/>
      <c r="E739" s="410" t="s">
        <v>1743</v>
      </c>
      <c r="F739" s="407"/>
      <c r="G739" s="407"/>
      <c r="H739" s="411" t="s">
        <v>1744</v>
      </c>
      <c r="I739" s="410" t="s">
        <v>1744</v>
      </c>
      <c r="J739" s="407"/>
      <c r="K739" s="407"/>
      <c r="L739" s="407">
        <v>110001</v>
      </c>
      <c r="M739" s="409">
        <v>0</v>
      </c>
      <c r="N739" s="409">
        <v>0</v>
      </c>
      <c r="O739" s="409">
        <v>69962.5</v>
      </c>
      <c r="P739" s="414">
        <v>-14279208.789999999</v>
      </c>
    </row>
    <row r="740" spans="1:16" ht="20.100000000000001" customHeight="1">
      <c r="A740" s="412">
        <v>376</v>
      </c>
      <c r="B740" s="406" t="s">
        <v>1248</v>
      </c>
      <c r="C740" s="407"/>
      <c r="D740" s="407"/>
      <c r="E740" s="410" t="s">
        <v>1745</v>
      </c>
      <c r="F740" s="407"/>
      <c r="G740" s="407"/>
      <c r="H740" s="411" t="s">
        <v>1746</v>
      </c>
      <c r="I740" s="410" t="s">
        <v>1747</v>
      </c>
      <c r="J740" s="407"/>
      <c r="K740" s="407"/>
      <c r="L740" s="407">
        <v>150352</v>
      </c>
      <c r="M740" s="409">
        <v>0</v>
      </c>
      <c r="N740" s="409">
        <v>0</v>
      </c>
      <c r="O740" s="409">
        <v>15683.63</v>
      </c>
      <c r="P740" s="414">
        <v>-14263525.16</v>
      </c>
    </row>
    <row r="741" spans="1:16" ht="20.100000000000001" customHeight="1">
      <c r="A741" s="412">
        <v>377</v>
      </c>
      <c r="B741" s="406" t="s">
        <v>1248</v>
      </c>
      <c r="C741" s="407"/>
      <c r="D741" s="407"/>
      <c r="E741" s="410" t="s">
        <v>1745</v>
      </c>
      <c r="F741" s="407"/>
      <c r="G741" s="407"/>
      <c r="H741" s="411" t="s">
        <v>1746</v>
      </c>
      <c r="I741" s="410" t="s">
        <v>1747</v>
      </c>
      <c r="J741" s="407"/>
      <c r="K741" s="407"/>
      <c r="L741" s="407">
        <v>260334</v>
      </c>
      <c r="M741" s="409">
        <v>0</v>
      </c>
      <c r="N741" s="409">
        <v>0</v>
      </c>
      <c r="O741" s="409">
        <v>1456268.33</v>
      </c>
      <c r="P741" s="414">
        <v>-12807256.83</v>
      </c>
    </row>
    <row r="742" spans="1:16" ht="20.100000000000001" customHeight="1">
      <c r="A742" s="412">
        <v>378</v>
      </c>
      <c r="B742" s="406" t="s">
        <v>1248</v>
      </c>
      <c r="C742" s="407"/>
      <c r="D742" s="407"/>
      <c r="E742" s="410" t="s">
        <v>1745</v>
      </c>
      <c r="F742" s="407"/>
      <c r="G742" s="407"/>
      <c r="H742" s="411" t="s">
        <v>1746</v>
      </c>
      <c r="I742" s="410" t="s">
        <v>1747</v>
      </c>
      <c r="J742" s="407"/>
      <c r="K742" s="407"/>
      <c r="L742" s="407">
        <v>260334</v>
      </c>
      <c r="M742" s="409">
        <v>0</v>
      </c>
      <c r="N742" s="409">
        <v>0</v>
      </c>
      <c r="O742" s="409">
        <v>784880.95</v>
      </c>
      <c r="P742" s="414">
        <v>-12022375.880000001</v>
      </c>
    </row>
    <row r="743" spans="1:16" ht="20.100000000000001" customHeight="1">
      <c r="A743" s="412">
        <v>379</v>
      </c>
      <c r="B743" s="406" t="s">
        <v>1248</v>
      </c>
      <c r="C743" s="407"/>
      <c r="D743" s="407"/>
      <c r="E743" s="410" t="s">
        <v>1748</v>
      </c>
      <c r="F743" s="407"/>
      <c r="G743" s="407"/>
      <c r="H743" s="411" t="s">
        <v>1749</v>
      </c>
      <c r="I743" s="410" t="s">
        <v>1749</v>
      </c>
      <c r="J743" s="407"/>
      <c r="K743" s="407"/>
      <c r="L743" s="407">
        <v>110001</v>
      </c>
      <c r="M743" s="409">
        <v>0</v>
      </c>
      <c r="N743" s="409">
        <v>0</v>
      </c>
      <c r="O743" s="409">
        <v>1433864.4</v>
      </c>
      <c r="P743" s="414">
        <v>-10588511.48</v>
      </c>
    </row>
    <row r="744" spans="1:16" ht="20.100000000000001" customHeight="1">
      <c r="A744" s="412">
        <v>380</v>
      </c>
      <c r="B744" s="406" t="s">
        <v>1248</v>
      </c>
      <c r="C744" s="407"/>
      <c r="D744" s="407"/>
      <c r="E744" s="410" t="s">
        <v>1748</v>
      </c>
      <c r="F744" s="407"/>
      <c r="G744" s="407"/>
      <c r="H744" s="411" t="s">
        <v>1749</v>
      </c>
      <c r="I744" s="410" t="s">
        <v>1749</v>
      </c>
      <c r="J744" s="407"/>
      <c r="K744" s="407"/>
      <c r="L744" s="407">
        <v>110001</v>
      </c>
      <c r="M744" s="409">
        <v>0</v>
      </c>
      <c r="N744" s="409">
        <v>0</v>
      </c>
      <c r="O744" s="409">
        <v>1433864.4</v>
      </c>
      <c r="P744" s="414">
        <v>-9154647.0800000001</v>
      </c>
    </row>
    <row r="745" spans="1:16" ht="20.100000000000001" customHeight="1">
      <c r="A745" s="412">
        <v>381</v>
      </c>
      <c r="B745" s="406" t="s">
        <v>1248</v>
      </c>
      <c r="C745" s="407"/>
      <c r="D745" s="407"/>
      <c r="E745" s="410" t="s">
        <v>1750</v>
      </c>
      <c r="F745" s="407"/>
      <c r="G745" s="407"/>
      <c r="H745" s="411" t="s">
        <v>1751</v>
      </c>
      <c r="I745" s="410" t="s">
        <v>1751</v>
      </c>
      <c r="J745" s="407"/>
      <c r="K745" s="407"/>
      <c r="L745" s="407">
        <v>110001</v>
      </c>
      <c r="M745" s="409">
        <v>0</v>
      </c>
      <c r="N745" s="409">
        <v>0</v>
      </c>
      <c r="O745" s="409">
        <v>407104.56</v>
      </c>
      <c r="P745" s="414">
        <v>-8747542.5199999996</v>
      </c>
    </row>
    <row r="746" spans="1:16" ht="20.100000000000001" customHeight="1">
      <c r="A746" s="412">
        <v>382</v>
      </c>
      <c r="B746" s="406" t="s">
        <v>1248</v>
      </c>
      <c r="C746" s="407"/>
      <c r="D746" s="407"/>
      <c r="E746" s="410" t="s">
        <v>1752</v>
      </c>
      <c r="F746" s="407"/>
      <c r="G746" s="407"/>
      <c r="H746" s="411" t="s">
        <v>1753</v>
      </c>
      <c r="I746" s="410" t="s">
        <v>1753</v>
      </c>
      <c r="J746" s="407"/>
      <c r="K746" s="407"/>
      <c r="L746" s="407">
        <v>110001</v>
      </c>
      <c r="M746" s="409">
        <v>0</v>
      </c>
      <c r="N746" s="409">
        <v>0</v>
      </c>
      <c r="O746" s="409">
        <v>427460</v>
      </c>
      <c r="P746" s="414">
        <v>-8320082.5199999996</v>
      </c>
    </row>
    <row r="747" spans="1:16" ht="20.100000000000001" customHeight="1">
      <c r="A747" s="412">
        <v>383</v>
      </c>
      <c r="B747" s="406" t="s">
        <v>1248</v>
      </c>
      <c r="C747" s="407"/>
      <c r="D747" s="407"/>
      <c r="E747" s="410" t="s">
        <v>1754</v>
      </c>
      <c r="F747" s="407"/>
      <c r="G747" s="407"/>
      <c r="H747" s="411" t="s">
        <v>1755</v>
      </c>
      <c r="I747" s="410" t="s">
        <v>1755</v>
      </c>
      <c r="J747" s="407"/>
      <c r="K747" s="407"/>
      <c r="L747" s="407">
        <v>110014</v>
      </c>
      <c r="M747" s="409">
        <v>0</v>
      </c>
      <c r="N747" s="409">
        <v>0</v>
      </c>
      <c r="O747" s="409">
        <v>229680</v>
      </c>
      <c r="P747" s="414">
        <v>-8090402.5199999996</v>
      </c>
    </row>
    <row r="748" spans="1:16" ht="20.100000000000001" customHeight="1">
      <c r="A748" s="412">
        <v>384</v>
      </c>
      <c r="B748" s="406" t="s">
        <v>1248</v>
      </c>
      <c r="C748" s="407"/>
      <c r="D748" s="407"/>
      <c r="E748" s="410" t="s">
        <v>1754</v>
      </c>
      <c r="F748" s="407"/>
      <c r="G748" s="407"/>
      <c r="H748" s="411" t="s">
        <v>1755</v>
      </c>
      <c r="I748" s="410" t="s">
        <v>1755</v>
      </c>
      <c r="J748" s="407"/>
      <c r="K748" s="407"/>
      <c r="L748" s="407">
        <v>110014</v>
      </c>
      <c r="M748" s="409">
        <v>0</v>
      </c>
      <c r="N748" s="409">
        <v>0</v>
      </c>
      <c r="O748" s="409">
        <v>24940</v>
      </c>
      <c r="P748" s="414">
        <v>-8065462.5199999996</v>
      </c>
    </row>
    <row r="749" spans="1:16" ht="20.100000000000001" customHeight="1">
      <c r="A749" s="412">
        <v>385</v>
      </c>
      <c r="B749" s="406" t="s">
        <v>1248</v>
      </c>
      <c r="C749" s="407"/>
      <c r="D749" s="407"/>
      <c r="E749" s="410" t="s">
        <v>1754</v>
      </c>
      <c r="F749" s="407"/>
      <c r="G749" s="407"/>
      <c r="H749" s="411" t="s">
        <v>1755</v>
      </c>
      <c r="I749" s="410" t="s">
        <v>1755</v>
      </c>
      <c r="J749" s="407"/>
      <c r="K749" s="407"/>
      <c r="L749" s="407">
        <v>110001</v>
      </c>
      <c r="M749" s="409">
        <v>0</v>
      </c>
      <c r="N749" s="409">
        <v>0</v>
      </c>
      <c r="O749" s="409">
        <v>22040</v>
      </c>
      <c r="P749" s="414">
        <v>-8043422.5199999996</v>
      </c>
    </row>
    <row r="750" spans="1:16" ht="20.100000000000001" customHeight="1">
      <c r="A750" s="412">
        <v>386</v>
      </c>
      <c r="B750" s="406" t="s">
        <v>1248</v>
      </c>
      <c r="C750" s="407"/>
      <c r="D750" s="407"/>
      <c r="E750" s="410" t="s">
        <v>1754</v>
      </c>
      <c r="F750" s="407"/>
      <c r="G750" s="407"/>
      <c r="H750" s="411" t="s">
        <v>1755</v>
      </c>
      <c r="I750" s="410" t="s">
        <v>1755</v>
      </c>
      <c r="J750" s="407"/>
      <c r="K750" s="407"/>
      <c r="L750" s="407">
        <v>110001</v>
      </c>
      <c r="M750" s="409">
        <v>0</v>
      </c>
      <c r="N750" s="409">
        <v>0</v>
      </c>
      <c r="O750" s="409">
        <v>13684.52</v>
      </c>
      <c r="P750" s="414">
        <v>-8029738</v>
      </c>
    </row>
    <row r="751" spans="1:16" ht="20.100000000000001" customHeight="1">
      <c r="A751" s="412">
        <v>387</v>
      </c>
      <c r="B751" s="406" t="s">
        <v>1248</v>
      </c>
      <c r="C751" s="407"/>
      <c r="D751" s="407"/>
      <c r="E751" s="410" t="s">
        <v>1754</v>
      </c>
      <c r="F751" s="407"/>
      <c r="G751" s="407"/>
      <c r="H751" s="411" t="s">
        <v>1755</v>
      </c>
      <c r="I751" s="410" t="s">
        <v>1755</v>
      </c>
      <c r="J751" s="407"/>
      <c r="K751" s="407"/>
      <c r="L751" s="407">
        <v>110001</v>
      </c>
      <c r="M751" s="409">
        <v>0</v>
      </c>
      <c r="N751" s="409">
        <v>0</v>
      </c>
      <c r="O751" s="409">
        <v>23973.72</v>
      </c>
      <c r="P751" s="414">
        <v>-8005764.2800000003</v>
      </c>
    </row>
    <row r="752" spans="1:16" ht="20.100000000000001" customHeight="1">
      <c r="A752" s="412">
        <v>388</v>
      </c>
      <c r="B752" s="406" t="s">
        <v>1248</v>
      </c>
      <c r="C752" s="407"/>
      <c r="D752" s="407"/>
      <c r="E752" s="410" t="s">
        <v>1754</v>
      </c>
      <c r="F752" s="407"/>
      <c r="G752" s="407"/>
      <c r="H752" s="411" t="s">
        <v>1755</v>
      </c>
      <c r="I752" s="410" t="s">
        <v>1755</v>
      </c>
      <c r="J752" s="407"/>
      <c r="K752" s="407"/>
      <c r="L752" s="407">
        <v>110014</v>
      </c>
      <c r="M752" s="409">
        <v>0</v>
      </c>
      <c r="N752" s="409">
        <v>0</v>
      </c>
      <c r="O752" s="409">
        <v>632907.6</v>
      </c>
      <c r="P752" s="414">
        <v>-7372856.6799999997</v>
      </c>
    </row>
    <row r="753" spans="1:16" ht="20.100000000000001" customHeight="1">
      <c r="A753" s="412">
        <v>389</v>
      </c>
      <c r="B753" s="406" t="s">
        <v>1248</v>
      </c>
      <c r="C753" s="407"/>
      <c r="D753" s="407"/>
      <c r="E753" s="410" t="s">
        <v>1754</v>
      </c>
      <c r="F753" s="407"/>
      <c r="G753" s="407"/>
      <c r="H753" s="411" t="s">
        <v>1755</v>
      </c>
      <c r="I753" s="410" t="s">
        <v>1755</v>
      </c>
      <c r="J753" s="407"/>
      <c r="K753" s="407"/>
      <c r="L753" s="407">
        <v>110001</v>
      </c>
      <c r="M753" s="409">
        <v>0</v>
      </c>
      <c r="N753" s="409">
        <v>0</v>
      </c>
      <c r="O753" s="409">
        <v>279989.2</v>
      </c>
      <c r="P753" s="414">
        <v>-7092867.4800000004</v>
      </c>
    </row>
    <row r="754" spans="1:16" ht="20.100000000000001" customHeight="1">
      <c r="A754" s="412">
        <v>390</v>
      </c>
      <c r="B754" s="406" t="s">
        <v>1248</v>
      </c>
      <c r="C754" s="407"/>
      <c r="D754" s="407"/>
      <c r="E754" s="410" t="s">
        <v>1754</v>
      </c>
      <c r="F754" s="407"/>
      <c r="G754" s="407"/>
      <c r="H754" s="411" t="s">
        <v>1755</v>
      </c>
      <c r="I754" s="410" t="s">
        <v>1755</v>
      </c>
      <c r="J754" s="407"/>
      <c r="K754" s="407"/>
      <c r="L754" s="407">
        <v>110001</v>
      </c>
      <c r="M754" s="409">
        <v>0</v>
      </c>
      <c r="N754" s="409">
        <v>0</v>
      </c>
      <c r="O754" s="409">
        <v>399330</v>
      </c>
      <c r="P754" s="414">
        <v>-6693537.4800000004</v>
      </c>
    </row>
    <row r="755" spans="1:16" ht="20.100000000000001" customHeight="1">
      <c r="A755" s="412">
        <v>391</v>
      </c>
      <c r="B755" s="406" t="s">
        <v>1248</v>
      </c>
      <c r="C755" s="407"/>
      <c r="D755" s="407"/>
      <c r="E755" s="410" t="s">
        <v>1754</v>
      </c>
      <c r="F755" s="407"/>
      <c r="G755" s="407"/>
      <c r="H755" s="411" t="s">
        <v>1755</v>
      </c>
      <c r="I755" s="410" t="s">
        <v>1755</v>
      </c>
      <c r="J755" s="407"/>
      <c r="K755" s="407"/>
      <c r="L755" s="407">
        <v>150352</v>
      </c>
      <c r="M755" s="409">
        <v>0</v>
      </c>
      <c r="N755" s="409">
        <v>0</v>
      </c>
      <c r="O755" s="409">
        <v>68324</v>
      </c>
      <c r="P755" s="414">
        <v>-6625213.4800000004</v>
      </c>
    </row>
    <row r="756" spans="1:16" ht="20.100000000000001" customHeight="1">
      <c r="A756" s="412">
        <v>392</v>
      </c>
      <c r="B756" s="406" t="s">
        <v>1248</v>
      </c>
      <c r="C756" s="407"/>
      <c r="D756" s="407"/>
      <c r="E756" s="410" t="s">
        <v>1754</v>
      </c>
      <c r="F756" s="407"/>
      <c r="G756" s="407"/>
      <c r="H756" s="411" t="s">
        <v>1755</v>
      </c>
      <c r="I756" s="410" t="s">
        <v>1755</v>
      </c>
      <c r="J756" s="407"/>
      <c r="K756" s="407"/>
      <c r="L756" s="407">
        <v>110001</v>
      </c>
      <c r="M756" s="409">
        <v>0</v>
      </c>
      <c r="N756" s="409">
        <v>0</v>
      </c>
      <c r="O756" s="409">
        <v>81549.97</v>
      </c>
      <c r="P756" s="414">
        <v>-6543663.5099999998</v>
      </c>
    </row>
    <row r="757" spans="1:16" ht="20.100000000000001" customHeight="1">
      <c r="A757" s="412">
        <v>393</v>
      </c>
      <c r="B757" s="406" t="s">
        <v>1248</v>
      </c>
      <c r="C757" s="407"/>
      <c r="D757" s="407"/>
      <c r="E757" s="410" t="s">
        <v>1754</v>
      </c>
      <c r="F757" s="407"/>
      <c r="G757" s="407"/>
      <c r="H757" s="411" t="s">
        <v>1755</v>
      </c>
      <c r="I757" s="410" t="s">
        <v>1755</v>
      </c>
      <c r="J757" s="407"/>
      <c r="K757" s="407"/>
      <c r="L757" s="407">
        <v>110001</v>
      </c>
      <c r="M757" s="409">
        <v>0</v>
      </c>
      <c r="N757" s="409">
        <v>0</v>
      </c>
      <c r="O757" s="409">
        <v>52419.6</v>
      </c>
      <c r="P757" s="414">
        <v>-6491243.9100000001</v>
      </c>
    </row>
    <row r="758" spans="1:16" ht="20.100000000000001" customHeight="1">
      <c r="A758" s="412">
        <v>394</v>
      </c>
      <c r="B758" s="406" t="s">
        <v>1248</v>
      </c>
      <c r="C758" s="407"/>
      <c r="D758" s="407"/>
      <c r="E758" s="410" t="s">
        <v>1754</v>
      </c>
      <c r="F758" s="407"/>
      <c r="G758" s="407"/>
      <c r="H758" s="411" t="s">
        <v>1755</v>
      </c>
      <c r="I758" s="410" t="s">
        <v>1755</v>
      </c>
      <c r="J758" s="407"/>
      <c r="K758" s="407"/>
      <c r="L758" s="407">
        <v>110001</v>
      </c>
      <c r="M758" s="409">
        <v>0</v>
      </c>
      <c r="N758" s="409">
        <v>0</v>
      </c>
      <c r="O758" s="409">
        <v>281532</v>
      </c>
      <c r="P758" s="414">
        <v>-6209711.9100000001</v>
      </c>
    </row>
    <row r="759" spans="1:16" ht="20.100000000000001" customHeight="1">
      <c r="A759" s="412">
        <v>395</v>
      </c>
      <c r="B759" s="406" t="s">
        <v>1248</v>
      </c>
      <c r="C759" s="407"/>
      <c r="D759" s="407"/>
      <c r="E759" s="410" t="s">
        <v>1754</v>
      </c>
      <c r="F759" s="407"/>
      <c r="G759" s="407"/>
      <c r="H759" s="411" t="s">
        <v>1755</v>
      </c>
      <c r="I759" s="410" t="s">
        <v>1755</v>
      </c>
      <c r="J759" s="407"/>
      <c r="K759" s="407"/>
      <c r="L759" s="407">
        <v>110001</v>
      </c>
      <c r="M759" s="409">
        <v>0</v>
      </c>
      <c r="N759" s="409">
        <v>0</v>
      </c>
      <c r="O759" s="409">
        <v>26448</v>
      </c>
      <c r="P759" s="414">
        <v>-6183263.9100000001</v>
      </c>
    </row>
    <row r="760" spans="1:16" ht="20.100000000000001" customHeight="1">
      <c r="A760" s="412">
        <v>396</v>
      </c>
      <c r="B760" s="406" t="s">
        <v>1248</v>
      </c>
      <c r="C760" s="407"/>
      <c r="D760" s="407"/>
      <c r="E760" s="410" t="s">
        <v>1754</v>
      </c>
      <c r="F760" s="407"/>
      <c r="G760" s="407"/>
      <c r="H760" s="411" t="s">
        <v>1755</v>
      </c>
      <c r="I760" s="410" t="s">
        <v>1755</v>
      </c>
      <c r="J760" s="407"/>
      <c r="K760" s="407"/>
      <c r="L760" s="407">
        <v>110014</v>
      </c>
      <c r="M760" s="409">
        <v>0</v>
      </c>
      <c r="N760" s="409">
        <v>0</v>
      </c>
      <c r="O760" s="409">
        <v>2958</v>
      </c>
      <c r="P760" s="414">
        <v>-6180305.9100000001</v>
      </c>
    </row>
    <row r="761" spans="1:16" ht="20.100000000000001" customHeight="1">
      <c r="A761" s="412">
        <v>397</v>
      </c>
      <c r="B761" s="406" t="s">
        <v>1248</v>
      </c>
      <c r="C761" s="407"/>
      <c r="D761" s="407"/>
      <c r="E761" s="410" t="s">
        <v>1754</v>
      </c>
      <c r="F761" s="407"/>
      <c r="G761" s="407"/>
      <c r="H761" s="411" t="s">
        <v>1755</v>
      </c>
      <c r="I761" s="410" t="s">
        <v>1755</v>
      </c>
      <c r="J761" s="407"/>
      <c r="K761" s="407"/>
      <c r="L761" s="407">
        <v>260335</v>
      </c>
      <c r="M761" s="409">
        <v>0</v>
      </c>
      <c r="N761" s="409">
        <v>0</v>
      </c>
      <c r="O761" s="409">
        <v>207787.8</v>
      </c>
      <c r="P761" s="414">
        <v>-5972518.1100000003</v>
      </c>
    </row>
    <row r="762" spans="1:16" ht="20.100000000000001" customHeight="1">
      <c r="A762" s="412">
        <v>398</v>
      </c>
      <c r="B762" s="406" t="s">
        <v>1248</v>
      </c>
      <c r="C762" s="407"/>
      <c r="D762" s="407"/>
      <c r="E762" s="410" t="s">
        <v>1754</v>
      </c>
      <c r="F762" s="407"/>
      <c r="G762" s="407"/>
      <c r="H762" s="411" t="s">
        <v>1755</v>
      </c>
      <c r="I762" s="410" t="s">
        <v>1755</v>
      </c>
      <c r="J762" s="407"/>
      <c r="K762" s="407"/>
      <c r="L762" s="407">
        <v>110001</v>
      </c>
      <c r="M762" s="409">
        <v>0</v>
      </c>
      <c r="N762" s="409">
        <v>0</v>
      </c>
      <c r="O762" s="409">
        <v>135720</v>
      </c>
      <c r="P762" s="414">
        <v>-5836798.1100000003</v>
      </c>
    </row>
    <row r="763" spans="1:16" ht="20.100000000000001" customHeight="1">
      <c r="A763" s="412">
        <v>399</v>
      </c>
      <c r="B763" s="406" t="s">
        <v>1248</v>
      </c>
      <c r="C763" s="407"/>
      <c r="D763" s="407"/>
      <c r="E763" s="410" t="s">
        <v>1754</v>
      </c>
      <c r="F763" s="407"/>
      <c r="G763" s="407"/>
      <c r="H763" s="411" t="s">
        <v>1755</v>
      </c>
      <c r="I763" s="410" t="s">
        <v>1755</v>
      </c>
      <c r="J763" s="407"/>
      <c r="K763" s="407"/>
      <c r="L763" s="407">
        <v>260355</v>
      </c>
      <c r="M763" s="409">
        <v>0</v>
      </c>
      <c r="N763" s="409">
        <v>0</v>
      </c>
      <c r="O763" s="409">
        <v>2273600</v>
      </c>
      <c r="P763" s="414">
        <v>-3563198.11</v>
      </c>
    </row>
    <row r="764" spans="1:16" ht="20.100000000000001" customHeight="1">
      <c r="A764" s="412">
        <v>400</v>
      </c>
      <c r="B764" s="406" t="s">
        <v>1248</v>
      </c>
      <c r="C764" s="407"/>
      <c r="D764" s="407"/>
      <c r="E764" s="410" t="s">
        <v>1756</v>
      </c>
      <c r="F764" s="407"/>
      <c r="G764" s="407"/>
      <c r="H764" s="411" t="s">
        <v>1757</v>
      </c>
      <c r="I764" s="410" t="s">
        <v>1757</v>
      </c>
      <c r="J764" s="407"/>
      <c r="K764" s="407"/>
      <c r="L764" s="407">
        <v>110001</v>
      </c>
      <c r="M764" s="409">
        <v>0</v>
      </c>
      <c r="N764" s="409">
        <v>6744820</v>
      </c>
      <c r="O764" s="409">
        <v>0</v>
      </c>
      <c r="P764" s="428">
        <v>-10308018.109999999</v>
      </c>
    </row>
    <row r="765" spans="1:16" ht="20.100000000000001" customHeight="1">
      <c r="A765" s="412">
        <v>401</v>
      </c>
      <c r="B765" s="406" t="s">
        <v>1248</v>
      </c>
      <c r="C765" s="407"/>
      <c r="D765" s="407"/>
      <c r="E765" s="410" t="s">
        <v>1284</v>
      </c>
      <c r="F765" s="407"/>
      <c r="G765" s="407"/>
      <c r="H765" s="411" t="s">
        <v>1285</v>
      </c>
      <c r="I765" s="410" t="s">
        <v>1285</v>
      </c>
      <c r="J765" s="407"/>
      <c r="K765" s="407"/>
      <c r="L765" s="407">
        <v>110001</v>
      </c>
      <c r="M765" s="409">
        <v>0</v>
      </c>
      <c r="N765" s="409">
        <v>0</v>
      </c>
      <c r="O765" s="409">
        <v>265085.44</v>
      </c>
      <c r="P765" s="423">
        <v>-10042932.67</v>
      </c>
    </row>
    <row r="766" spans="1:16" ht="20.100000000000001" customHeight="1">
      <c r="A766" s="412">
        <v>402</v>
      </c>
      <c r="B766" s="406" t="s">
        <v>1169</v>
      </c>
      <c r="C766" s="407"/>
      <c r="D766" s="407"/>
      <c r="E766" s="410" t="s">
        <v>1758</v>
      </c>
      <c r="F766" s="407"/>
      <c r="G766" s="407"/>
      <c r="H766" s="411" t="s">
        <v>1493</v>
      </c>
      <c r="I766" s="410" t="s">
        <v>1148</v>
      </c>
      <c r="J766" s="410" t="s">
        <v>1494</v>
      </c>
      <c r="K766" s="410" t="s">
        <v>1495</v>
      </c>
      <c r="L766" s="407">
        <v>150373</v>
      </c>
      <c r="M766" s="409">
        <v>0</v>
      </c>
      <c r="N766" s="409">
        <v>0</v>
      </c>
      <c r="O766" s="409">
        <v>1452.4</v>
      </c>
      <c r="P766" s="415">
        <v>-10041480.27</v>
      </c>
    </row>
    <row r="767" spans="1:16" ht="20.100000000000001" customHeight="1">
      <c r="A767" s="412">
        <v>403</v>
      </c>
      <c r="B767" s="406" t="s">
        <v>1169</v>
      </c>
      <c r="C767" s="407"/>
      <c r="D767" s="407"/>
      <c r="E767" s="410" t="s">
        <v>1758</v>
      </c>
      <c r="F767" s="407"/>
      <c r="G767" s="407"/>
      <c r="H767" s="411" t="s">
        <v>1493</v>
      </c>
      <c r="I767" s="410" t="s">
        <v>1148</v>
      </c>
      <c r="J767" s="410" t="s">
        <v>1494</v>
      </c>
      <c r="K767" s="410" t="s">
        <v>1495</v>
      </c>
      <c r="L767" s="407">
        <v>150373</v>
      </c>
      <c r="M767" s="409">
        <v>0</v>
      </c>
      <c r="N767" s="409">
        <v>0</v>
      </c>
      <c r="O767" s="409">
        <v>1640.65</v>
      </c>
      <c r="P767" s="415">
        <v>-10039839.619999999</v>
      </c>
    </row>
    <row r="768" spans="1:16" ht="20.100000000000001" customHeight="1">
      <c r="A768" s="412">
        <v>404</v>
      </c>
      <c r="B768" s="406" t="s">
        <v>1169</v>
      </c>
      <c r="C768" s="407"/>
      <c r="D768" s="407"/>
      <c r="E768" s="410" t="s">
        <v>1758</v>
      </c>
      <c r="F768" s="407"/>
      <c r="G768" s="407"/>
      <c r="H768" s="411" t="s">
        <v>1493</v>
      </c>
      <c r="I768" s="410" t="s">
        <v>1148</v>
      </c>
      <c r="J768" s="410" t="s">
        <v>1494</v>
      </c>
      <c r="K768" s="410" t="s">
        <v>1495</v>
      </c>
      <c r="L768" s="407">
        <v>150373</v>
      </c>
      <c r="M768" s="409">
        <v>0</v>
      </c>
      <c r="N768" s="409">
        <v>0</v>
      </c>
      <c r="O768" s="409">
        <v>968.26</v>
      </c>
      <c r="P768" s="415">
        <v>-10038871.359999999</v>
      </c>
    </row>
    <row r="769" spans="1:16" ht="20.100000000000001" customHeight="1">
      <c r="A769" s="412">
        <v>405</v>
      </c>
      <c r="B769" s="406" t="s">
        <v>1759</v>
      </c>
      <c r="C769" s="407"/>
      <c r="D769" s="407"/>
      <c r="E769" s="410" t="s">
        <v>1760</v>
      </c>
      <c r="F769" s="407"/>
      <c r="G769" s="407"/>
      <c r="H769" s="411" t="s">
        <v>1761</v>
      </c>
      <c r="I769" s="410" t="s">
        <v>1148</v>
      </c>
      <c r="J769" s="410" t="s">
        <v>1762</v>
      </c>
      <c r="K769" s="410" t="s">
        <v>1763</v>
      </c>
      <c r="L769" s="407">
        <v>110001</v>
      </c>
      <c r="M769" s="409">
        <v>0</v>
      </c>
      <c r="N769" s="409">
        <v>0</v>
      </c>
      <c r="O769" s="409">
        <v>11252.85</v>
      </c>
      <c r="P769" s="415">
        <v>-10027618.51</v>
      </c>
    </row>
    <row r="770" spans="1:16" ht="20.100000000000001" customHeight="1">
      <c r="A770" s="412">
        <v>406</v>
      </c>
      <c r="B770" s="406" t="s">
        <v>1759</v>
      </c>
      <c r="C770" s="407"/>
      <c r="D770" s="407"/>
      <c r="E770" s="410" t="s">
        <v>1760</v>
      </c>
      <c r="F770" s="407"/>
      <c r="G770" s="407"/>
      <c r="H770" s="411" t="s">
        <v>1761</v>
      </c>
      <c r="I770" s="410" t="s">
        <v>1148</v>
      </c>
      <c r="J770" s="410" t="s">
        <v>1762</v>
      </c>
      <c r="K770" s="410" t="s">
        <v>1763</v>
      </c>
      <c r="L770" s="407">
        <v>110001</v>
      </c>
      <c r="M770" s="409">
        <v>0</v>
      </c>
      <c r="N770" s="409">
        <v>0</v>
      </c>
      <c r="O770" s="409">
        <v>1357.53</v>
      </c>
      <c r="P770" s="415">
        <v>-10026260.98</v>
      </c>
    </row>
    <row r="771" spans="1:16" ht="20.100000000000001" customHeight="1">
      <c r="A771" s="412">
        <v>407</v>
      </c>
      <c r="B771" s="406" t="s">
        <v>1759</v>
      </c>
      <c r="C771" s="407"/>
      <c r="D771" s="407"/>
      <c r="E771" s="410" t="s">
        <v>1760</v>
      </c>
      <c r="F771" s="407"/>
      <c r="G771" s="407"/>
      <c r="H771" s="411" t="s">
        <v>1761</v>
      </c>
      <c r="I771" s="410" t="s">
        <v>1148</v>
      </c>
      <c r="J771" s="410" t="s">
        <v>1762</v>
      </c>
      <c r="K771" s="410" t="s">
        <v>1763</v>
      </c>
      <c r="L771" s="407">
        <v>110001</v>
      </c>
      <c r="M771" s="409">
        <v>0</v>
      </c>
      <c r="N771" s="409">
        <v>0</v>
      </c>
      <c r="O771" s="409">
        <v>1536.09</v>
      </c>
      <c r="P771" s="415">
        <v>-10024724.890000001</v>
      </c>
    </row>
    <row r="772" spans="1:16" ht="20.100000000000001" customHeight="1">
      <c r="A772" s="412">
        <v>408</v>
      </c>
      <c r="B772" s="406" t="s">
        <v>1759</v>
      </c>
      <c r="C772" s="407"/>
      <c r="D772" s="407"/>
      <c r="E772" s="410" t="s">
        <v>1764</v>
      </c>
      <c r="F772" s="407"/>
      <c r="G772" s="407"/>
      <c r="H772" s="411" t="s">
        <v>1765</v>
      </c>
      <c r="I772" s="410" t="s">
        <v>1148</v>
      </c>
      <c r="J772" s="410" t="s">
        <v>1766</v>
      </c>
      <c r="K772" s="410" t="s">
        <v>1767</v>
      </c>
      <c r="L772" s="407">
        <v>150373</v>
      </c>
      <c r="M772" s="409">
        <v>0</v>
      </c>
      <c r="N772" s="409">
        <v>0</v>
      </c>
      <c r="O772" s="409">
        <v>204.96</v>
      </c>
      <c r="P772" s="415">
        <v>-10024519.93</v>
      </c>
    </row>
    <row r="773" spans="1:16" ht="20.100000000000001" customHeight="1">
      <c r="A773" s="412">
        <v>409</v>
      </c>
      <c r="B773" s="406" t="s">
        <v>1759</v>
      </c>
      <c r="C773" s="407"/>
      <c r="D773" s="407"/>
      <c r="E773" s="410" t="s">
        <v>1764</v>
      </c>
      <c r="F773" s="407"/>
      <c r="G773" s="407"/>
      <c r="H773" s="411" t="s">
        <v>1765</v>
      </c>
      <c r="I773" s="410" t="s">
        <v>1148</v>
      </c>
      <c r="J773" s="410" t="s">
        <v>1766</v>
      </c>
      <c r="K773" s="410" t="s">
        <v>1767</v>
      </c>
      <c r="L773" s="407">
        <v>150373</v>
      </c>
      <c r="M773" s="409">
        <v>0</v>
      </c>
      <c r="N773" s="409">
        <v>0</v>
      </c>
      <c r="O773" s="409">
        <v>16.89</v>
      </c>
      <c r="P773" s="415">
        <v>-10024503.039999999</v>
      </c>
    </row>
    <row r="774" spans="1:16" ht="20.100000000000001" customHeight="1">
      <c r="A774" s="412">
        <v>410</v>
      </c>
      <c r="B774" s="406" t="s">
        <v>1759</v>
      </c>
      <c r="C774" s="407"/>
      <c r="D774" s="407"/>
      <c r="E774" s="410" t="s">
        <v>1764</v>
      </c>
      <c r="F774" s="407"/>
      <c r="G774" s="407"/>
      <c r="H774" s="411" t="s">
        <v>1765</v>
      </c>
      <c r="I774" s="410" t="s">
        <v>1148</v>
      </c>
      <c r="J774" s="410" t="s">
        <v>1766</v>
      </c>
      <c r="K774" s="410" t="s">
        <v>1767</v>
      </c>
      <c r="L774" s="407">
        <v>150373</v>
      </c>
      <c r="M774" s="409">
        <v>0</v>
      </c>
      <c r="N774" s="409">
        <v>0</v>
      </c>
      <c r="O774" s="409">
        <v>7.26</v>
      </c>
      <c r="P774" s="415">
        <v>-10024495.779999999</v>
      </c>
    </row>
    <row r="775" spans="1:16" ht="20.100000000000001" customHeight="1">
      <c r="A775" s="412">
        <v>411</v>
      </c>
      <c r="B775" s="406" t="s">
        <v>1759</v>
      </c>
      <c r="C775" s="407"/>
      <c r="D775" s="407"/>
      <c r="E775" s="410" t="s">
        <v>1768</v>
      </c>
      <c r="F775" s="407"/>
      <c r="G775" s="407"/>
      <c r="H775" s="411" t="s">
        <v>1765</v>
      </c>
      <c r="I775" s="410" t="s">
        <v>1148</v>
      </c>
      <c r="J775" s="410" t="s">
        <v>1769</v>
      </c>
      <c r="K775" s="410" t="s">
        <v>1770</v>
      </c>
      <c r="L775" s="407">
        <v>150373</v>
      </c>
      <c r="M775" s="409">
        <v>0</v>
      </c>
      <c r="N775" s="409">
        <v>0</v>
      </c>
      <c r="O775" s="409">
        <v>204.96</v>
      </c>
      <c r="P775" s="415">
        <v>-10024290.82</v>
      </c>
    </row>
    <row r="776" spans="1:16" ht="20.100000000000001" customHeight="1">
      <c r="A776" s="412">
        <v>412</v>
      </c>
      <c r="B776" s="406" t="s">
        <v>1759</v>
      </c>
      <c r="C776" s="407"/>
      <c r="D776" s="407"/>
      <c r="E776" s="410" t="s">
        <v>1768</v>
      </c>
      <c r="F776" s="407"/>
      <c r="G776" s="407"/>
      <c r="H776" s="411" t="s">
        <v>1765</v>
      </c>
      <c r="I776" s="410" t="s">
        <v>1148</v>
      </c>
      <c r="J776" s="410" t="s">
        <v>1769</v>
      </c>
      <c r="K776" s="410" t="s">
        <v>1770</v>
      </c>
      <c r="L776" s="407">
        <v>150373</v>
      </c>
      <c r="M776" s="409">
        <v>0</v>
      </c>
      <c r="N776" s="409">
        <v>0</v>
      </c>
      <c r="O776" s="409">
        <v>16.89</v>
      </c>
      <c r="P776" s="415">
        <v>-10024273.93</v>
      </c>
    </row>
    <row r="777" spans="1:16" ht="20.100000000000001" customHeight="1">
      <c r="A777" s="412">
        <v>413</v>
      </c>
      <c r="B777" s="406" t="s">
        <v>1759</v>
      </c>
      <c r="C777" s="407"/>
      <c r="D777" s="407"/>
      <c r="E777" s="410" t="s">
        <v>1768</v>
      </c>
      <c r="F777" s="407"/>
      <c r="G777" s="407"/>
      <c r="H777" s="411" t="s">
        <v>1765</v>
      </c>
      <c r="I777" s="410" t="s">
        <v>1148</v>
      </c>
      <c r="J777" s="410" t="s">
        <v>1769</v>
      </c>
      <c r="K777" s="410" t="s">
        <v>1770</v>
      </c>
      <c r="L777" s="407">
        <v>150373</v>
      </c>
      <c r="M777" s="409">
        <v>0</v>
      </c>
      <c r="N777" s="409">
        <v>0</v>
      </c>
      <c r="O777" s="409">
        <v>7.26</v>
      </c>
      <c r="P777" s="415">
        <v>-10024266.67</v>
      </c>
    </row>
    <row r="778" spans="1:16" ht="20.100000000000001" customHeight="1">
      <c r="A778" s="412">
        <v>414</v>
      </c>
      <c r="B778" s="406" t="s">
        <v>1759</v>
      </c>
      <c r="C778" s="407"/>
      <c r="D778" s="407"/>
      <c r="E778" s="410" t="s">
        <v>1771</v>
      </c>
      <c r="F778" s="407"/>
      <c r="G778" s="407"/>
      <c r="H778" s="411" t="s">
        <v>1765</v>
      </c>
      <c r="I778" s="410" t="s">
        <v>1148</v>
      </c>
      <c r="J778" s="410" t="s">
        <v>1772</v>
      </c>
      <c r="K778" s="410" t="s">
        <v>1773</v>
      </c>
      <c r="L778" s="407">
        <v>150373</v>
      </c>
      <c r="M778" s="409">
        <v>0</v>
      </c>
      <c r="N778" s="409">
        <v>0</v>
      </c>
      <c r="O778" s="409">
        <v>204.96</v>
      </c>
      <c r="P778" s="415">
        <v>-10024061.710000001</v>
      </c>
    </row>
    <row r="779" spans="1:16" ht="20.100000000000001" customHeight="1">
      <c r="A779" s="412">
        <v>415</v>
      </c>
      <c r="B779" s="406" t="s">
        <v>1759</v>
      </c>
      <c r="C779" s="407"/>
      <c r="D779" s="407"/>
      <c r="E779" s="410" t="s">
        <v>1771</v>
      </c>
      <c r="F779" s="407"/>
      <c r="G779" s="407"/>
      <c r="H779" s="411" t="s">
        <v>1765</v>
      </c>
      <c r="I779" s="410" t="s">
        <v>1148</v>
      </c>
      <c r="J779" s="410" t="s">
        <v>1772</v>
      </c>
      <c r="K779" s="410" t="s">
        <v>1773</v>
      </c>
      <c r="L779" s="407">
        <v>150373</v>
      </c>
      <c r="M779" s="409">
        <v>0</v>
      </c>
      <c r="N779" s="409">
        <v>0</v>
      </c>
      <c r="O779" s="409">
        <v>16.89</v>
      </c>
      <c r="P779" s="415">
        <v>-10024044.82</v>
      </c>
    </row>
    <row r="780" spans="1:16" ht="20.100000000000001" customHeight="1">
      <c r="A780" s="412">
        <v>416</v>
      </c>
      <c r="B780" s="406" t="s">
        <v>1759</v>
      </c>
      <c r="C780" s="407"/>
      <c r="D780" s="407"/>
      <c r="E780" s="410" t="s">
        <v>1771</v>
      </c>
      <c r="F780" s="407"/>
      <c r="G780" s="407"/>
      <c r="H780" s="411" t="s">
        <v>1765</v>
      </c>
      <c r="I780" s="410" t="s">
        <v>1148</v>
      </c>
      <c r="J780" s="410" t="s">
        <v>1772</v>
      </c>
      <c r="K780" s="410" t="s">
        <v>1773</v>
      </c>
      <c r="L780" s="407">
        <v>150373</v>
      </c>
      <c r="M780" s="409">
        <v>0</v>
      </c>
      <c r="N780" s="409">
        <v>0</v>
      </c>
      <c r="O780" s="409">
        <v>7.26</v>
      </c>
      <c r="P780" s="415">
        <v>-10024037.560000001</v>
      </c>
    </row>
    <row r="781" spans="1:16" ht="20.100000000000001" customHeight="1">
      <c r="A781" s="412">
        <v>417</v>
      </c>
      <c r="B781" s="406" t="s">
        <v>1759</v>
      </c>
      <c r="C781" s="407"/>
      <c r="D781" s="407"/>
      <c r="E781" s="410" t="s">
        <v>1774</v>
      </c>
      <c r="F781" s="407"/>
      <c r="G781" s="407"/>
      <c r="H781" s="411" t="s">
        <v>1765</v>
      </c>
      <c r="I781" s="410" t="s">
        <v>1148</v>
      </c>
      <c r="J781" s="410" t="s">
        <v>1775</v>
      </c>
      <c r="K781" s="410" t="s">
        <v>1776</v>
      </c>
      <c r="L781" s="407">
        <v>150373</v>
      </c>
      <c r="M781" s="409">
        <v>0</v>
      </c>
      <c r="N781" s="409">
        <v>0</v>
      </c>
      <c r="O781" s="409">
        <v>204.96</v>
      </c>
      <c r="P781" s="415">
        <v>-10023832.6</v>
      </c>
    </row>
    <row r="782" spans="1:16" ht="20.100000000000001" customHeight="1">
      <c r="A782" s="412">
        <v>418</v>
      </c>
      <c r="B782" s="406" t="s">
        <v>1759</v>
      </c>
      <c r="C782" s="407"/>
      <c r="D782" s="407"/>
      <c r="E782" s="410" t="s">
        <v>1774</v>
      </c>
      <c r="F782" s="407"/>
      <c r="G782" s="407"/>
      <c r="H782" s="411" t="s">
        <v>1765</v>
      </c>
      <c r="I782" s="410" t="s">
        <v>1148</v>
      </c>
      <c r="J782" s="410" t="s">
        <v>1775</v>
      </c>
      <c r="K782" s="410" t="s">
        <v>1776</v>
      </c>
      <c r="L782" s="407">
        <v>150373</v>
      </c>
      <c r="M782" s="409">
        <v>0</v>
      </c>
      <c r="N782" s="409">
        <v>0</v>
      </c>
      <c r="O782" s="409">
        <v>16.89</v>
      </c>
      <c r="P782" s="415">
        <v>-10023815.710000001</v>
      </c>
    </row>
    <row r="783" spans="1:16" ht="20.100000000000001" customHeight="1">
      <c r="A783" s="412">
        <v>419</v>
      </c>
      <c r="B783" s="406" t="s">
        <v>1759</v>
      </c>
      <c r="C783" s="407"/>
      <c r="D783" s="407"/>
      <c r="E783" s="410" t="s">
        <v>1774</v>
      </c>
      <c r="F783" s="407"/>
      <c r="G783" s="407"/>
      <c r="H783" s="411" t="s">
        <v>1765</v>
      </c>
      <c r="I783" s="410" t="s">
        <v>1148</v>
      </c>
      <c r="J783" s="410" t="s">
        <v>1775</v>
      </c>
      <c r="K783" s="410" t="s">
        <v>1776</v>
      </c>
      <c r="L783" s="407">
        <v>150373</v>
      </c>
      <c r="M783" s="409">
        <v>0</v>
      </c>
      <c r="N783" s="409">
        <v>0</v>
      </c>
      <c r="O783" s="409">
        <v>7.26</v>
      </c>
      <c r="P783" s="415">
        <v>-10023808.449999999</v>
      </c>
    </row>
    <row r="784" spans="1:16" ht="20.100000000000001" customHeight="1">
      <c r="A784" s="412">
        <v>420</v>
      </c>
      <c r="B784" s="406" t="s">
        <v>1777</v>
      </c>
      <c r="C784" s="407"/>
      <c r="D784" s="407"/>
      <c r="E784" s="410" t="s">
        <v>1778</v>
      </c>
      <c r="F784" s="407"/>
      <c r="G784" s="407"/>
      <c r="H784" s="411" t="s">
        <v>1695</v>
      </c>
      <c r="I784" s="410" t="s">
        <v>1148</v>
      </c>
      <c r="J784" s="410" t="s">
        <v>1696</v>
      </c>
      <c r="K784" s="410" t="s">
        <v>1697</v>
      </c>
      <c r="L784" s="407">
        <v>110001</v>
      </c>
      <c r="M784" s="409">
        <v>0</v>
      </c>
      <c r="N784" s="409">
        <v>0</v>
      </c>
      <c r="O784" s="409">
        <v>14121.72</v>
      </c>
      <c r="P784" s="415">
        <v>-10009686.73</v>
      </c>
    </row>
    <row r="785" spans="1:16" ht="20.100000000000001" customHeight="1">
      <c r="A785" s="412">
        <v>421</v>
      </c>
      <c r="B785" s="406" t="s">
        <v>1777</v>
      </c>
      <c r="C785" s="407"/>
      <c r="D785" s="407"/>
      <c r="E785" s="410" t="s">
        <v>1778</v>
      </c>
      <c r="F785" s="407"/>
      <c r="G785" s="407"/>
      <c r="H785" s="411" t="s">
        <v>1695</v>
      </c>
      <c r="I785" s="410" t="s">
        <v>1148</v>
      </c>
      <c r="J785" s="410" t="s">
        <v>1696</v>
      </c>
      <c r="K785" s="410" t="s">
        <v>1697</v>
      </c>
      <c r="L785" s="407">
        <v>110001</v>
      </c>
      <c r="M785" s="409">
        <v>0</v>
      </c>
      <c r="N785" s="409">
        <v>0</v>
      </c>
      <c r="O785" s="409">
        <v>652.17999999999995</v>
      </c>
      <c r="P785" s="415">
        <v>-10009034.550000001</v>
      </c>
    </row>
    <row r="786" spans="1:16" ht="20.100000000000001" customHeight="1">
      <c r="A786" s="412">
        <v>422</v>
      </c>
      <c r="B786" s="406" t="s">
        <v>1777</v>
      </c>
      <c r="C786" s="407"/>
      <c r="D786" s="407"/>
      <c r="E786" s="410" t="s">
        <v>1779</v>
      </c>
      <c r="F786" s="407"/>
      <c r="G786" s="407"/>
      <c r="H786" s="411" t="s">
        <v>1679</v>
      </c>
      <c r="I786" s="410" t="s">
        <v>1148</v>
      </c>
      <c r="J786" s="410" t="s">
        <v>1680</v>
      </c>
      <c r="K786" s="410" t="s">
        <v>1681</v>
      </c>
      <c r="L786" s="407">
        <v>260378</v>
      </c>
      <c r="M786" s="409">
        <v>0</v>
      </c>
      <c r="N786" s="409">
        <v>518</v>
      </c>
      <c r="O786" s="409">
        <v>0</v>
      </c>
      <c r="P786" s="415">
        <v>-10009552.550000001</v>
      </c>
    </row>
    <row r="787" spans="1:16" ht="20.100000000000001" customHeight="1">
      <c r="A787" s="412">
        <v>423</v>
      </c>
      <c r="B787" s="406" t="s">
        <v>1777</v>
      </c>
      <c r="C787" s="407"/>
      <c r="D787" s="407"/>
      <c r="E787" s="410" t="s">
        <v>1779</v>
      </c>
      <c r="F787" s="407"/>
      <c r="G787" s="407"/>
      <c r="H787" s="411" t="s">
        <v>1679</v>
      </c>
      <c r="I787" s="410" t="s">
        <v>1148</v>
      </c>
      <c r="J787" s="410" t="s">
        <v>1680</v>
      </c>
      <c r="K787" s="410" t="s">
        <v>1681</v>
      </c>
      <c r="L787" s="407">
        <v>260378</v>
      </c>
      <c r="M787" s="409">
        <v>0</v>
      </c>
      <c r="N787" s="409">
        <v>0</v>
      </c>
      <c r="O787" s="409">
        <v>3982.21</v>
      </c>
      <c r="P787" s="415">
        <v>-10005570.34</v>
      </c>
    </row>
    <row r="788" spans="1:16" ht="20.100000000000001" customHeight="1">
      <c r="A788" s="412">
        <v>424</v>
      </c>
      <c r="B788" s="406" t="s">
        <v>1777</v>
      </c>
      <c r="C788" s="407"/>
      <c r="D788" s="407"/>
      <c r="E788" s="410" t="s">
        <v>1779</v>
      </c>
      <c r="F788" s="407"/>
      <c r="G788" s="407"/>
      <c r="H788" s="411" t="s">
        <v>1679</v>
      </c>
      <c r="I788" s="410" t="s">
        <v>1148</v>
      </c>
      <c r="J788" s="410" t="s">
        <v>1680</v>
      </c>
      <c r="K788" s="410" t="s">
        <v>1681</v>
      </c>
      <c r="L788" s="407">
        <v>260378</v>
      </c>
      <c r="M788" s="409">
        <v>0</v>
      </c>
      <c r="N788" s="409">
        <v>0</v>
      </c>
      <c r="O788" s="409">
        <v>5973.33</v>
      </c>
      <c r="P788" s="415">
        <v>-9999597.0099999998</v>
      </c>
    </row>
    <row r="789" spans="1:16" ht="20.100000000000001" customHeight="1">
      <c r="A789" s="412">
        <v>425</v>
      </c>
      <c r="B789" s="406" t="s">
        <v>1777</v>
      </c>
      <c r="C789" s="407"/>
      <c r="D789" s="407"/>
      <c r="E789" s="410" t="s">
        <v>1780</v>
      </c>
      <c r="F789" s="407"/>
      <c r="G789" s="407"/>
      <c r="H789" s="411" t="s">
        <v>1781</v>
      </c>
      <c r="I789" s="410" t="s">
        <v>1148</v>
      </c>
      <c r="J789" s="410" t="s">
        <v>1782</v>
      </c>
      <c r="K789" s="410" t="s">
        <v>1783</v>
      </c>
      <c r="L789" s="407">
        <v>110001</v>
      </c>
      <c r="M789" s="409">
        <v>0</v>
      </c>
      <c r="N789" s="409">
        <v>0</v>
      </c>
      <c r="O789" s="409">
        <v>467.14</v>
      </c>
      <c r="P789" s="415">
        <v>-9999129.8699999992</v>
      </c>
    </row>
    <row r="790" spans="1:16" ht="20.100000000000001" customHeight="1">
      <c r="A790" s="412">
        <v>426</v>
      </c>
      <c r="B790" s="406" t="s">
        <v>1777</v>
      </c>
      <c r="C790" s="407"/>
      <c r="D790" s="407"/>
      <c r="E790" s="410" t="s">
        <v>1784</v>
      </c>
      <c r="F790" s="407"/>
      <c r="G790" s="407"/>
      <c r="H790" s="411" t="s">
        <v>1781</v>
      </c>
      <c r="I790" s="410" t="s">
        <v>1148</v>
      </c>
      <c r="J790" s="410" t="s">
        <v>1785</v>
      </c>
      <c r="K790" s="410" t="s">
        <v>1786</v>
      </c>
      <c r="L790" s="407">
        <v>110001</v>
      </c>
      <c r="M790" s="409">
        <v>0</v>
      </c>
      <c r="N790" s="409">
        <v>0</v>
      </c>
      <c r="O790" s="409">
        <v>467.14</v>
      </c>
      <c r="P790" s="415">
        <v>-9998662.7300000004</v>
      </c>
    </row>
    <row r="791" spans="1:16" ht="20.100000000000001" customHeight="1">
      <c r="A791" s="412">
        <v>427</v>
      </c>
      <c r="B791" s="406" t="s">
        <v>1777</v>
      </c>
      <c r="C791" s="407"/>
      <c r="D791" s="407"/>
      <c r="E791" s="410" t="s">
        <v>1787</v>
      </c>
      <c r="F791" s="407"/>
      <c r="G791" s="407"/>
      <c r="H791" s="411" t="s">
        <v>1788</v>
      </c>
      <c r="I791" s="410" t="s">
        <v>1148</v>
      </c>
      <c r="J791" s="410" t="s">
        <v>1789</v>
      </c>
      <c r="K791" s="410" t="s">
        <v>1790</v>
      </c>
      <c r="L791" s="407">
        <v>110001</v>
      </c>
      <c r="M791" s="409">
        <v>0</v>
      </c>
      <c r="N791" s="417">
        <v>0</v>
      </c>
      <c r="O791" s="417">
        <v>1948.87</v>
      </c>
      <c r="P791" s="417">
        <v>-9996713.8599999994</v>
      </c>
    </row>
    <row r="792" spans="1:16" ht="20.100000000000001" customHeight="1">
      <c r="A792" s="412">
        <v>428</v>
      </c>
      <c r="B792" s="406" t="s">
        <v>1777</v>
      </c>
      <c r="C792" s="407"/>
      <c r="D792" s="407"/>
      <c r="E792" s="410" t="s">
        <v>1787</v>
      </c>
      <c r="F792" s="407"/>
      <c r="G792" s="407"/>
      <c r="H792" s="411" t="s">
        <v>1788</v>
      </c>
      <c r="I792" s="410" t="s">
        <v>1148</v>
      </c>
      <c r="J792" s="410" t="s">
        <v>1789</v>
      </c>
      <c r="K792" s="410" t="s">
        <v>1790</v>
      </c>
      <c r="L792" s="407">
        <v>110001</v>
      </c>
      <c r="M792" s="409">
        <v>0</v>
      </c>
      <c r="N792" s="417">
        <v>0</v>
      </c>
      <c r="O792" s="417">
        <v>840</v>
      </c>
      <c r="P792" s="417">
        <v>-9995873.8599999994</v>
      </c>
    </row>
    <row r="793" spans="1:16" ht="20.100000000000001" customHeight="1">
      <c r="A793" s="412">
        <v>429</v>
      </c>
      <c r="B793" s="406" t="s">
        <v>1777</v>
      </c>
      <c r="C793" s="407"/>
      <c r="D793" s="407"/>
      <c r="E793" s="410" t="s">
        <v>1791</v>
      </c>
      <c r="F793" s="407"/>
      <c r="G793" s="407"/>
      <c r="H793" s="411" t="s">
        <v>1788</v>
      </c>
      <c r="I793" s="410" t="s">
        <v>1148</v>
      </c>
      <c r="J793" s="410" t="s">
        <v>1792</v>
      </c>
      <c r="K793" s="410" t="s">
        <v>1793</v>
      </c>
      <c r="L793" s="407">
        <v>110001</v>
      </c>
      <c r="M793" s="409">
        <v>0</v>
      </c>
      <c r="N793" s="417">
        <v>0</v>
      </c>
      <c r="O793" s="417">
        <v>1948.87</v>
      </c>
      <c r="P793" s="417">
        <v>-9993924.9900000002</v>
      </c>
    </row>
    <row r="794" spans="1:16" ht="20.100000000000001" customHeight="1">
      <c r="A794" s="412">
        <v>430</v>
      </c>
      <c r="B794" s="406" t="s">
        <v>1777</v>
      </c>
      <c r="C794" s="407"/>
      <c r="D794" s="407"/>
      <c r="E794" s="410" t="s">
        <v>1791</v>
      </c>
      <c r="F794" s="407"/>
      <c r="G794" s="407"/>
      <c r="H794" s="411" t="s">
        <v>1788</v>
      </c>
      <c r="I794" s="410" t="s">
        <v>1148</v>
      </c>
      <c r="J794" s="410" t="s">
        <v>1792</v>
      </c>
      <c r="K794" s="410" t="s">
        <v>1793</v>
      </c>
      <c r="L794" s="407">
        <v>110001</v>
      </c>
      <c r="M794" s="409">
        <v>0</v>
      </c>
      <c r="N794" s="417">
        <v>0</v>
      </c>
      <c r="O794" s="417">
        <v>840</v>
      </c>
      <c r="P794" s="417">
        <v>-9993084.9900000002</v>
      </c>
    </row>
    <row r="795" spans="1:16" ht="20.100000000000001" customHeight="1">
      <c r="A795" s="412">
        <v>431</v>
      </c>
      <c r="B795" s="406" t="s">
        <v>1777</v>
      </c>
      <c r="C795" s="407"/>
      <c r="D795" s="407"/>
      <c r="E795" s="410" t="s">
        <v>1794</v>
      </c>
      <c r="F795" s="407"/>
      <c r="G795" s="407"/>
      <c r="H795" s="411" t="s">
        <v>1795</v>
      </c>
      <c r="I795" s="410" t="s">
        <v>1148</v>
      </c>
      <c r="J795" s="410" t="s">
        <v>1796</v>
      </c>
      <c r="K795" s="410" t="s">
        <v>1797</v>
      </c>
      <c r="L795" s="407">
        <v>110001</v>
      </c>
      <c r="M795" s="409">
        <v>0</v>
      </c>
      <c r="N795" s="409">
        <v>0</v>
      </c>
      <c r="O795" s="409">
        <v>1849.34</v>
      </c>
      <c r="P795" s="415">
        <v>-9991235.6500000004</v>
      </c>
    </row>
    <row r="796" spans="1:16" ht="20.100000000000001" customHeight="1">
      <c r="A796" s="412">
        <v>432</v>
      </c>
      <c r="B796" s="406" t="s">
        <v>1777</v>
      </c>
      <c r="C796" s="407"/>
      <c r="D796" s="407"/>
      <c r="E796" s="410" t="s">
        <v>1794</v>
      </c>
      <c r="F796" s="407"/>
      <c r="G796" s="407"/>
      <c r="H796" s="411" t="s">
        <v>1795</v>
      </c>
      <c r="I796" s="410" t="s">
        <v>1148</v>
      </c>
      <c r="J796" s="410" t="s">
        <v>1796</v>
      </c>
      <c r="K796" s="410" t="s">
        <v>1797</v>
      </c>
      <c r="L796" s="407">
        <v>110001</v>
      </c>
      <c r="M796" s="409">
        <v>0</v>
      </c>
      <c r="N796" s="409">
        <v>0</v>
      </c>
      <c r="O796" s="409">
        <v>336</v>
      </c>
      <c r="P796" s="415">
        <v>-9990899.6500000004</v>
      </c>
    </row>
    <row r="797" spans="1:16" ht="20.100000000000001" customHeight="1">
      <c r="A797" s="412">
        <v>433</v>
      </c>
      <c r="B797" s="406" t="s">
        <v>1777</v>
      </c>
      <c r="C797" s="407"/>
      <c r="D797" s="407"/>
      <c r="E797" s="410" t="s">
        <v>1794</v>
      </c>
      <c r="F797" s="407"/>
      <c r="G797" s="407"/>
      <c r="H797" s="411" t="s">
        <v>1795</v>
      </c>
      <c r="I797" s="410" t="s">
        <v>1148</v>
      </c>
      <c r="J797" s="410" t="s">
        <v>1796</v>
      </c>
      <c r="K797" s="410" t="s">
        <v>1797</v>
      </c>
      <c r="L797" s="407">
        <v>110001</v>
      </c>
      <c r="M797" s="409">
        <v>0</v>
      </c>
      <c r="N797" s="409">
        <v>0</v>
      </c>
      <c r="O797" s="409">
        <v>376</v>
      </c>
      <c r="P797" s="415">
        <v>-9990523.6500000004</v>
      </c>
    </row>
    <row r="798" spans="1:16" ht="20.100000000000001" customHeight="1">
      <c r="A798" s="412">
        <v>434</v>
      </c>
      <c r="B798" s="406" t="s">
        <v>1777</v>
      </c>
      <c r="C798" s="407"/>
      <c r="D798" s="407"/>
      <c r="E798" s="410" t="s">
        <v>1798</v>
      </c>
      <c r="F798" s="407"/>
      <c r="G798" s="407"/>
      <c r="H798" s="411" t="s">
        <v>1795</v>
      </c>
      <c r="I798" s="410" t="s">
        <v>1148</v>
      </c>
      <c r="J798" s="410" t="s">
        <v>1799</v>
      </c>
      <c r="K798" s="410" t="s">
        <v>1800</v>
      </c>
      <c r="L798" s="407">
        <v>110001</v>
      </c>
      <c r="M798" s="409">
        <v>0</v>
      </c>
      <c r="N798" s="409">
        <v>0</v>
      </c>
      <c r="O798" s="409">
        <v>7397.37</v>
      </c>
      <c r="P798" s="415">
        <v>-9983126.2799999993</v>
      </c>
    </row>
    <row r="799" spans="1:16" ht="20.100000000000001" customHeight="1">
      <c r="A799" s="412">
        <v>435</v>
      </c>
      <c r="B799" s="406" t="s">
        <v>1777</v>
      </c>
      <c r="C799" s="407"/>
      <c r="D799" s="407"/>
      <c r="E799" s="410" t="s">
        <v>1798</v>
      </c>
      <c r="F799" s="407"/>
      <c r="G799" s="407"/>
      <c r="H799" s="411" t="s">
        <v>1795</v>
      </c>
      <c r="I799" s="410" t="s">
        <v>1148</v>
      </c>
      <c r="J799" s="410" t="s">
        <v>1799</v>
      </c>
      <c r="K799" s="410" t="s">
        <v>1800</v>
      </c>
      <c r="L799" s="407">
        <v>110001</v>
      </c>
      <c r="M799" s="409">
        <v>0</v>
      </c>
      <c r="N799" s="409">
        <v>0</v>
      </c>
      <c r="O799" s="409">
        <v>1344</v>
      </c>
      <c r="P799" s="415">
        <v>-9981782.2799999993</v>
      </c>
    </row>
    <row r="800" spans="1:16" ht="20.100000000000001" customHeight="1">
      <c r="A800" s="412">
        <v>436</v>
      </c>
      <c r="B800" s="406" t="s">
        <v>1777</v>
      </c>
      <c r="C800" s="407"/>
      <c r="D800" s="407"/>
      <c r="E800" s="410" t="s">
        <v>1798</v>
      </c>
      <c r="F800" s="407"/>
      <c r="G800" s="407"/>
      <c r="H800" s="411" t="s">
        <v>1795</v>
      </c>
      <c r="I800" s="410" t="s">
        <v>1148</v>
      </c>
      <c r="J800" s="410" t="s">
        <v>1799</v>
      </c>
      <c r="K800" s="410" t="s">
        <v>1800</v>
      </c>
      <c r="L800" s="407">
        <v>110001</v>
      </c>
      <c r="M800" s="409">
        <v>0</v>
      </c>
      <c r="N800" s="409">
        <v>0</v>
      </c>
      <c r="O800" s="409">
        <v>1504</v>
      </c>
      <c r="P800" s="415">
        <v>-9980278.2799999993</v>
      </c>
    </row>
    <row r="801" spans="1:16" ht="20.100000000000001" customHeight="1">
      <c r="A801" s="412">
        <v>437</v>
      </c>
      <c r="B801" s="406" t="s">
        <v>1777</v>
      </c>
      <c r="C801" s="407"/>
      <c r="D801" s="407"/>
      <c r="E801" s="410" t="s">
        <v>1801</v>
      </c>
      <c r="F801" s="407"/>
      <c r="G801" s="407"/>
      <c r="H801" s="411" t="s">
        <v>1802</v>
      </c>
      <c r="I801" s="410" t="s">
        <v>1148</v>
      </c>
      <c r="J801" s="410" t="s">
        <v>1803</v>
      </c>
      <c r="K801" s="410" t="s">
        <v>1804</v>
      </c>
      <c r="L801" s="407">
        <v>110001</v>
      </c>
      <c r="M801" s="409">
        <v>0</v>
      </c>
      <c r="N801" s="409">
        <v>0</v>
      </c>
      <c r="O801" s="409">
        <v>516</v>
      </c>
      <c r="P801" s="415">
        <v>-9979762.2799999993</v>
      </c>
    </row>
    <row r="802" spans="1:16" ht="20.100000000000001" customHeight="1">
      <c r="A802" s="412">
        <v>438</v>
      </c>
      <c r="B802" s="406" t="s">
        <v>1777</v>
      </c>
      <c r="C802" s="407"/>
      <c r="D802" s="407"/>
      <c r="E802" s="410" t="s">
        <v>1805</v>
      </c>
      <c r="F802" s="407"/>
      <c r="G802" s="407"/>
      <c r="H802" s="411" t="s">
        <v>1806</v>
      </c>
      <c r="I802" s="410" t="s">
        <v>1148</v>
      </c>
      <c r="J802" s="410" t="s">
        <v>1807</v>
      </c>
      <c r="K802" s="410" t="s">
        <v>1808</v>
      </c>
      <c r="L802" s="407">
        <v>110001</v>
      </c>
      <c r="M802" s="409">
        <v>0</v>
      </c>
      <c r="N802" s="409">
        <v>0</v>
      </c>
      <c r="O802" s="409">
        <v>6573.16</v>
      </c>
      <c r="P802" s="415">
        <v>-9973189.1199999992</v>
      </c>
    </row>
    <row r="803" spans="1:16" ht="20.100000000000001" customHeight="1">
      <c r="A803" s="412">
        <v>439</v>
      </c>
      <c r="B803" s="406" t="s">
        <v>1777</v>
      </c>
      <c r="C803" s="407"/>
      <c r="D803" s="407"/>
      <c r="E803" s="410" t="s">
        <v>1805</v>
      </c>
      <c r="F803" s="407"/>
      <c r="G803" s="407"/>
      <c r="H803" s="411" t="s">
        <v>1806</v>
      </c>
      <c r="I803" s="410" t="s">
        <v>1148</v>
      </c>
      <c r="J803" s="410" t="s">
        <v>1807</v>
      </c>
      <c r="K803" s="410" t="s">
        <v>1808</v>
      </c>
      <c r="L803" s="407">
        <v>110001</v>
      </c>
      <c r="M803" s="409">
        <v>0</v>
      </c>
      <c r="N803" s="409">
        <v>0</v>
      </c>
      <c r="O803" s="409">
        <v>1328</v>
      </c>
      <c r="P803" s="415">
        <v>-9971861.1199999992</v>
      </c>
    </row>
    <row r="804" spans="1:16" ht="20.100000000000001" customHeight="1">
      <c r="A804" s="412">
        <v>440</v>
      </c>
      <c r="B804" s="406" t="s">
        <v>1777</v>
      </c>
      <c r="C804" s="407"/>
      <c r="D804" s="407"/>
      <c r="E804" s="410" t="s">
        <v>1805</v>
      </c>
      <c r="F804" s="407"/>
      <c r="G804" s="407"/>
      <c r="H804" s="411" t="s">
        <v>1806</v>
      </c>
      <c r="I804" s="410" t="s">
        <v>1148</v>
      </c>
      <c r="J804" s="410" t="s">
        <v>1807</v>
      </c>
      <c r="K804" s="410" t="s">
        <v>1808</v>
      </c>
      <c r="L804" s="407">
        <v>110001</v>
      </c>
      <c r="M804" s="409">
        <v>0</v>
      </c>
      <c r="N804" s="409">
        <v>0</v>
      </c>
      <c r="O804" s="409">
        <v>1504</v>
      </c>
      <c r="P804" s="415">
        <v>-9970357.1199999992</v>
      </c>
    </row>
    <row r="805" spans="1:16" ht="20.100000000000001" customHeight="1">
      <c r="A805" s="412">
        <v>441</v>
      </c>
      <c r="B805" s="406" t="s">
        <v>1777</v>
      </c>
      <c r="C805" s="407"/>
      <c r="D805" s="407"/>
      <c r="E805" s="410" t="s">
        <v>1805</v>
      </c>
      <c r="F805" s="407"/>
      <c r="G805" s="407"/>
      <c r="H805" s="411" t="s">
        <v>1806</v>
      </c>
      <c r="I805" s="410" t="s">
        <v>1148</v>
      </c>
      <c r="J805" s="410" t="s">
        <v>1807</v>
      </c>
      <c r="K805" s="410" t="s">
        <v>1808</v>
      </c>
      <c r="L805" s="407">
        <v>110001</v>
      </c>
      <c r="M805" s="409">
        <v>0</v>
      </c>
      <c r="N805" s="409">
        <v>0</v>
      </c>
      <c r="O805" s="409">
        <v>500</v>
      </c>
      <c r="P805" s="415">
        <v>-9969857.1199999992</v>
      </c>
    </row>
    <row r="806" spans="1:16" ht="20.100000000000001" customHeight="1">
      <c r="A806" s="412">
        <v>442</v>
      </c>
      <c r="B806" s="406" t="s">
        <v>1777</v>
      </c>
      <c r="C806" s="407"/>
      <c r="D806" s="407"/>
      <c r="E806" s="410" t="s">
        <v>1805</v>
      </c>
      <c r="F806" s="407"/>
      <c r="G806" s="407"/>
      <c r="H806" s="411" t="s">
        <v>1806</v>
      </c>
      <c r="I806" s="410" t="s">
        <v>1148</v>
      </c>
      <c r="J806" s="410" t="s">
        <v>1807</v>
      </c>
      <c r="K806" s="410" t="s">
        <v>1808</v>
      </c>
      <c r="L806" s="407">
        <v>110001</v>
      </c>
      <c r="M806" s="409">
        <v>0</v>
      </c>
      <c r="N806" s="409">
        <v>0</v>
      </c>
      <c r="O806" s="409">
        <v>550</v>
      </c>
      <c r="P806" s="415">
        <v>-9969307.1199999992</v>
      </c>
    </row>
    <row r="807" spans="1:16" ht="20.100000000000001" customHeight="1">
      <c r="A807" s="412">
        <v>443</v>
      </c>
      <c r="B807" s="406" t="s">
        <v>1777</v>
      </c>
      <c r="C807" s="407"/>
      <c r="D807" s="407"/>
      <c r="E807" s="410" t="s">
        <v>1805</v>
      </c>
      <c r="F807" s="407"/>
      <c r="G807" s="407"/>
      <c r="H807" s="411" t="s">
        <v>1806</v>
      </c>
      <c r="I807" s="410" t="s">
        <v>1148</v>
      </c>
      <c r="J807" s="410" t="s">
        <v>1807</v>
      </c>
      <c r="K807" s="410" t="s">
        <v>1808</v>
      </c>
      <c r="L807" s="407">
        <v>110001</v>
      </c>
      <c r="M807" s="409">
        <v>0</v>
      </c>
      <c r="N807" s="409">
        <v>0</v>
      </c>
      <c r="O807" s="409">
        <v>180</v>
      </c>
      <c r="P807" s="415">
        <v>-9969127.1199999992</v>
      </c>
    </row>
    <row r="808" spans="1:16" ht="20.100000000000001" customHeight="1">
      <c r="A808" s="412">
        <v>444</v>
      </c>
      <c r="B808" s="406" t="s">
        <v>1777</v>
      </c>
      <c r="C808" s="407"/>
      <c r="D808" s="407"/>
      <c r="E808" s="410" t="s">
        <v>1809</v>
      </c>
      <c r="F808" s="407"/>
      <c r="G808" s="407"/>
      <c r="H808" s="411" t="s">
        <v>1806</v>
      </c>
      <c r="I808" s="410" t="s">
        <v>1148</v>
      </c>
      <c r="J808" s="410" t="s">
        <v>1810</v>
      </c>
      <c r="K808" s="410" t="s">
        <v>1811</v>
      </c>
      <c r="L808" s="407">
        <v>110001</v>
      </c>
      <c r="M808" s="409">
        <v>0</v>
      </c>
      <c r="N808" s="409">
        <v>0</v>
      </c>
      <c r="O808" s="409">
        <v>6573.16</v>
      </c>
      <c r="P808" s="415">
        <v>-9962553.9600000009</v>
      </c>
    </row>
    <row r="809" spans="1:16" ht="20.100000000000001" customHeight="1">
      <c r="A809" s="412">
        <v>445</v>
      </c>
      <c r="B809" s="406" t="s">
        <v>1777</v>
      </c>
      <c r="C809" s="407"/>
      <c r="D809" s="407"/>
      <c r="E809" s="410" t="s">
        <v>1809</v>
      </c>
      <c r="F809" s="407"/>
      <c r="G809" s="407"/>
      <c r="H809" s="411" t="s">
        <v>1806</v>
      </c>
      <c r="I809" s="410" t="s">
        <v>1148</v>
      </c>
      <c r="J809" s="410" t="s">
        <v>1810</v>
      </c>
      <c r="K809" s="410" t="s">
        <v>1811</v>
      </c>
      <c r="L809" s="407">
        <v>110001</v>
      </c>
      <c r="M809" s="409">
        <v>0</v>
      </c>
      <c r="N809" s="409">
        <v>0</v>
      </c>
      <c r="O809" s="409">
        <v>1328</v>
      </c>
      <c r="P809" s="415">
        <v>-9961225.9600000009</v>
      </c>
    </row>
    <row r="810" spans="1:16" ht="20.100000000000001" customHeight="1">
      <c r="A810" s="412">
        <v>446</v>
      </c>
      <c r="B810" s="406" t="s">
        <v>1777</v>
      </c>
      <c r="C810" s="407"/>
      <c r="D810" s="407"/>
      <c r="E810" s="410" t="s">
        <v>1809</v>
      </c>
      <c r="F810" s="407"/>
      <c r="G810" s="407"/>
      <c r="H810" s="411" t="s">
        <v>1806</v>
      </c>
      <c r="I810" s="410" t="s">
        <v>1148</v>
      </c>
      <c r="J810" s="410" t="s">
        <v>1810</v>
      </c>
      <c r="K810" s="410" t="s">
        <v>1811</v>
      </c>
      <c r="L810" s="407">
        <v>110001</v>
      </c>
      <c r="M810" s="409">
        <v>0</v>
      </c>
      <c r="N810" s="409">
        <v>0</v>
      </c>
      <c r="O810" s="409">
        <v>1504</v>
      </c>
      <c r="P810" s="415">
        <v>-9959721.9600000009</v>
      </c>
    </row>
    <row r="811" spans="1:16" ht="20.100000000000001" customHeight="1">
      <c r="A811" s="412">
        <v>447</v>
      </c>
      <c r="B811" s="406" t="s">
        <v>1777</v>
      </c>
      <c r="C811" s="407"/>
      <c r="D811" s="407"/>
      <c r="E811" s="410" t="s">
        <v>1809</v>
      </c>
      <c r="F811" s="407"/>
      <c r="G811" s="407"/>
      <c r="H811" s="411" t="s">
        <v>1806</v>
      </c>
      <c r="I811" s="410" t="s">
        <v>1148</v>
      </c>
      <c r="J811" s="410" t="s">
        <v>1810</v>
      </c>
      <c r="K811" s="410" t="s">
        <v>1811</v>
      </c>
      <c r="L811" s="407">
        <v>110001</v>
      </c>
      <c r="M811" s="409">
        <v>0</v>
      </c>
      <c r="N811" s="409">
        <v>0</v>
      </c>
      <c r="O811" s="409">
        <v>500</v>
      </c>
      <c r="P811" s="415">
        <v>-9959221.9600000009</v>
      </c>
    </row>
    <row r="812" spans="1:16" ht="20.100000000000001" customHeight="1">
      <c r="A812" s="412">
        <v>448</v>
      </c>
      <c r="B812" s="406" t="s">
        <v>1777</v>
      </c>
      <c r="C812" s="407"/>
      <c r="D812" s="407"/>
      <c r="E812" s="410" t="s">
        <v>1809</v>
      </c>
      <c r="F812" s="407"/>
      <c r="G812" s="407"/>
      <c r="H812" s="411" t="s">
        <v>1806</v>
      </c>
      <c r="I812" s="410" t="s">
        <v>1148</v>
      </c>
      <c r="J812" s="410" t="s">
        <v>1810</v>
      </c>
      <c r="K812" s="410" t="s">
        <v>1811</v>
      </c>
      <c r="L812" s="407">
        <v>110001</v>
      </c>
      <c r="M812" s="409">
        <v>0</v>
      </c>
      <c r="N812" s="409">
        <v>0</v>
      </c>
      <c r="O812" s="409">
        <v>550</v>
      </c>
      <c r="P812" s="415">
        <v>-9958671.9600000009</v>
      </c>
    </row>
    <row r="813" spans="1:16" ht="20.100000000000001" customHeight="1">
      <c r="A813" s="412">
        <v>449</v>
      </c>
      <c r="B813" s="406" t="s">
        <v>1777</v>
      </c>
      <c r="C813" s="407"/>
      <c r="D813" s="407"/>
      <c r="E813" s="410" t="s">
        <v>1809</v>
      </c>
      <c r="F813" s="407"/>
      <c r="G813" s="407"/>
      <c r="H813" s="411" t="s">
        <v>1806</v>
      </c>
      <c r="I813" s="410" t="s">
        <v>1148</v>
      </c>
      <c r="J813" s="410" t="s">
        <v>1810</v>
      </c>
      <c r="K813" s="410" t="s">
        <v>1811</v>
      </c>
      <c r="L813" s="407">
        <v>110001</v>
      </c>
      <c r="M813" s="409">
        <v>0</v>
      </c>
      <c r="N813" s="409">
        <v>0</v>
      </c>
      <c r="O813" s="409">
        <v>180</v>
      </c>
      <c r="P813" s="415">
        <v>-9958491.9600000009</v>
      </c>
    </row>
    <row r="814" spans="1:16" ht="20.100000000000001" customHeight="1">
      <c r="A814" s="412">
        <v>450</v>
      </c>
      <c r="B814" s="406" t="s">
        <v>1777</v>
      </c>
      <c r="C814" s="407"/>
      <c r="D814" s="407"/>
      <c r="E814" s="410" t="s">
        <v>1812</v>
      </c>
      <c r="F814" s="407"/>
      <c r="G814" s="407"/>
      <c r="H814" s="411" t="s">
        <v>1806</v>
      </c>
      <c r="I814" s="410" t="s">
        <v>1148</v>
      </c>
      <c r="J814" s="410" t="s">
        <v>1813</v>
      </c>
      <c r="K814" s="410" t="s">
        <v>1814</v>
      </c>
      <c r="L814" s="407">
        <v>110001</v>
      </c>
      <c r="M814" s="409">
        <v>0</v>
      </c>
      <c r="N814" s="409">
        <v>0</v>
      </c>
      <c r="O814" s="409">
        <v>6573.16</v>
      </c>
      <c r="P814" s="415">
        <v>-9951918.8000000007</v>
      </c>
    </row>
    <row r="815" spans="1:16" ht="20.100000000000001" customHeight="1">
      <c r="A815" s="412">
        <v>451</v>
      </c>
      <c r="B815" s="406" t="s">
        <v>1777</v>
      </c>
      <c r="C815" s="407"/>
      <c r="D815" s="407"/>
      <c r="E815" s="410" t="s">
        <v>1812</v>
      </c>
      <c r="F815" s="407"/>
      <c r="G815" s="407"/>
      <c r="H815" s="411" t="s">
        <v>1806</v>
      </c>
      <c r="I815" s="410" t="s">
        <v>1148</v>
      </c>
      <c r="J815" s="410" t="s">
        <v>1813</v>
      </c>
      <c r="K815" s="410" t="s">
        <v>1814</v>
      </c>
      <c r="L815" s="407">
        <v>110001</v>
      </c>
      <c r="M815" s="409">
        <v>0</v>
      </c>
      <c r="N815" s="409">
        <v>0</v>
      </c>
      <c r="O815" s="409">
        <v>1328</v>
      </c>
      <c r="P815" s="415">
        <v>-9950590.8000000007</v>
      </c>
    </row>
    <row r="816" spans="1:16" ht="20.100000000000001" customHeight="1">
      <c r="A816" s="412">
        <v>452</v>
      </c>
      <c r="B816" s="406" t="s">
        <v>1777</v>
      </c>
      <c r="C816" s="407"/>
      <c r="D816" s="407"/>
      <c r="E816" s="410" t="s">
        <v>1812</v>
      </c>
      <c r="F816" s="407"/>
      <c r="G816" s="407"/>
      <c r="H816" s="411" t="s">
        <v>1806</v>
      </c>
      <c r="I816" s="410" t="s">
        <v>1148</v>
      </c>
      <c r="J816" s="410" t="s">
        <v>1813</v>
      </c>
      <c r="K816" s="410" t="s">
        <v>1814</v>
      </c>
      <c r="L816" s="407">
        <v>110001</v>
      </c>
      <c r="M816" s="409">
        <v>0</v>
      </c>
      <c r="N816" s="409">
        <v>0</v>
      </c>
      <c r="O816" s="409">
        <v>1504</v>
      </c>
      <c r="P816" s="415">
        <v>-9949086.8000000007</v>
      </c>
    </row>
    <row r="817" spans="1:16" ht="20.100000000000001" customHeight="1">
      <c r="A817" s="412">
        <v>453</v>
      </c>
      <c r="B817" s="406" t="s">
        <v>1777</v>
      </c>
      <c r="C817" s="407"/>
      <c r="D817" s="407"/>
      <c r="E817" s="410" t="s">
        <v>1812</v>
      </c>
      <c r="F817" s="407"/>
      <c r="G817" s="407"/>
      <c r="H817" s="411" t="s">
        <v>1806</v>
      </c>
      <c r="I817" s="410" t="s">
        <v>1148</v>
      </c>
      <c r="J817" s="410" t="s">
        <v>1813</v>
      </c>
      <c r="K817" s="410" t="s">
        <v>1814</v>
      </c>
      <c r="L817" s="407">
        <v>110001</v>
      </c>
      <c r="M817" s="409">
        <v>0</v>
      </c>
      <c r="N817" s="409">
        <v>0</v>
      </c>
      <c r="O817" s="409">
        <v>500</v>
      </c>
      <c r="P817" s="415">
        <v>-9948586.8000000007</v>
      </c>
    </row>
    <row r="818" spans="1:16" ht="20.100000000000001" customHeight="1">
      <c r="A818" s="412">
        <v>454</v>
      </c>
      <c r="B818" s="406" t="s">
        <v>1777</v>
      </c>
      <c r="C818" s="407"/>
      <c r="D818" s="407"/>
      <c r="E818" s="410" t="s">
        <v>1812</v>
      </c>
      <c r="F818" s="407"/>
      <c r="G818" s="407"/>
      <c r="H818" s="411" t="s">
        <v>1806</v>
      </c>
      <c r="I818" s="410" t="s">
        <v>1148</v>
      </c>
      <c r="J818" s="410" t="s">
        <v>1813</v>
      </c>
      <c r="K818" s="410" t="s">
        <v>1814</v>
      </c>
      <c r="L818" s="407">
        <v>110001</v>
      </c>
      <c r="M818" s="409">
        <v>0</v>
      </c>
      <c r="N818" s="409">
        <v>0</v>
      </c>
      <c r="O818" s="409">
        <v>550</v>
      </c>
      <c r="P818" s="415">
        <v>-9948036.8000000007</v>
      </c>
    </row>
    <row r="819" spans="1:16" ht="20.100000000000001" customHeight="1">
      <c r="A819" s="412">
        <v>455</v>
      </c>
      <c r="B819" s="406" t="s">
        <v>1777</v>
      </c>
      <c r="C819" s="407"/>
      <c r="D819" s="407"/>
      <c r="E819" s="410" t="s">
        <v>1812</v>
      </c>
      <c r="F819" s="407"/>
      <c r="G819" s="407"/>
      <c r="H819" s="411" t="s">
        <v>1806</v>
      </c>
      <c r="I819" s="410" t="s">
        <v>1148</v>
      </c>
      <c r="J819" s="410" t="s">
        <v>1813</v>
      </c>
      <c r="K819" s="410" t="s">
        <v>1814</v>
      </c>
      <c r="L819" s="407">
        <v>110001</v>
      </c>
      <c r="M819" s="409">
        <v>0</v>
      </c>
      <c r="N819" s="409">
        <v>0</v>
      </c>
      <c r="O819" s="409">
        <v>180</v>
      </c>
      <c r="P819" s="415">
        <v>-9947856.8000000007</v>
      </c>
    </row>
    <row r="820" spans="1:16" ht="20.100000000000001" customHeight="1">
      <c r="A820" s="412">
        <v>456</v>
      </c>
      <c r="B820" s="406" t="s">
        <v>1777</v>
      </c>
      <c r="C820" s="407"/>
      <c r="D820" s="407"/>
      <c r="E820" s="410" t="s">
        <v>1815</v>
      </c>
      <c r="F820" s="407"/>
      <c r="G820" s="407"/>
      <c r="H820" s="411" t="s">
        <v>1806</v>
      </c>
      <c r="I820" s="410" t="s">
        <v>1148</v>
      </c>
      <c r="J820" s="410" t="s">
        <v>1816</v>
      </c>
      <c r="K820" s="410" t="s">
        <v>1817</v>
      </c>
      <c r="L820" s="407">
        <v>110001</v>
      </c>
      <c r="M820" s="409">
        <v>0</v>
      </c>
      <c r="N820" s="409">
        <v>0</v>
      </c>
      <c r="O820" s="409">
        <v>6573.16</v>
      </c>
      <c r="P820" s="415">
        <v>-9941283.6400000006</v>
      </c>
    </row>
    <row r="821" spans="1:16" ht="20.100000000000001" customHeight="1">
      <c r="A821" s="412">
        <v>457</v>
      </c>
      <c r="B821" s="406" t="s">
        <v>1777</v>
      </c>
      <c r="C821" s="407"/>
      <c r="D821" s="407"/>
      <c r="E821" s="410" t="s">
        <v>1815</v>
      </c>
      <c r="F821" s="407"/>
      <c r="G821" s="407"/>
      <c r="H821" s="411" t="s">
        <v>1806</v>
      </c>
      <c r="I821" s="410" t="s">
        <v>1148</v>
      </c>
      <c r="J821" s="410" t="s">
        <v>1816</v>
      </c>
      <c r="K821" s="410" t="s">
        <v>1817</v>
      </c>
      <c r="L821" s="407">
        <v>110001</v>
      </c>
      <c r="M821" s="409">
        <v>0</v>
      </c>
      <c r="N821" s="409">
        <v>0</v>
      </c>
      <c r="O821" s="409">
        <v>1328</v>
      </c>
      <c r="P821" s="415">
        <v>-9939955.6400000006</v>
      </c>
    </row>
    <row r="822" spans="1:16" ht="20.100000000000001" customHeight="1">
      <c r="A822" s="412">
        <v>458</v>
      </c>
      <c r="B822" s="406" t="s">
        <v>1777</v>
      </c>
      <c r="C822" s="407"/>
      <c r="D822" s="407"/>
      <c r="E822" s="410" t="s">
        <v>1815</v>
      </c>
      <c r="F822" s="407"/>
      <c r="G822" s="407"/>
      <c r="H822" s="411" t="s">
        <v>1806</v>
      </c>
      <c r="I822" s="410" t="s">
        <v>1148</v>
      </c>
      <c r="J822" s="410" t="s">
        <v>1816</v>
      </c>
      <c r="K822" s="410" t="s">
        <v>1817</v>
      </c>
      <c r="L822" s="407">
        <v>110001</v>
      </c>
      <c r="M822" s="409">
        <v>0</v>
      </c>
      <c r="N822" s="409">
        <v>0</v>
      </c>
      <c r="O822" s="409">
        <v>1504</v>
      </c>
      <c r="P822" s="415">
        <v>-9938451.6400000006</v>
      </c>
    </row>
    <row r="823" spans="1:16" ht="20.100000000000001" customHeight="1">
      <c r="A823" s="412">
        <v>459</v>
      </c>
      <c r="B823" s="406" t="s">
        <v>1777</v>
      </c>
      <c r="C823" s="407"/>
      <c r="D823" s="407"/>
      <c r="E823" s="410" t="s">
        <v>1815</v>
      </c>
      <c r="F823" s="407"/>
      <c r="G823" s="407"/>
      <c r="H823" s="411" t="s">
        <v>1806</v>
      </c>
      <c r="I823" s="410" t="s">
        <v>1148</v>
      </c>
      <c r="J823" s="410" t="s">
        <v>1816</v>
      </c>
      <c r="K823" s="410" t="s">
        <v>1817</v>
      </c>
      <c r="L823" s="407">
        <v>110001</v>
      </c>
      <c r="M823" s="409">
        <v>0</v>
      </c>
      <c r="N823" s="409">
        <v>0</v>
      </c>
      <c r="O823" s="409">
        <v>500</v>
      </c>
      <c r="P823" s="415">
        <v>-9937951.6400000006</v>
      </c>
    </row>
    <row r="824" spans="1:16" ht="20.100000000000001" customHeight="1">
      <c r="A824" s="412">
        <v>460</v>
      </c>
      <c r="B824" s="406" t="s">
        <v>1777</v>
      </c>
      <c r="C824" s="407"/>
      <c r="D824" s="407"/>
      <c r="E824" s="410" t="s">
        <v>1815</v>
      </c>
      <c r="F824" s="407"/>
      <c r="G824" s="407"/>
      <c r="H824" s="411" t="s">
        <v>1806</v>
      </c>
      <c r="I824" s="410" t="s">
        <v>1148</v>
      </c>
      <c r="J824" s="410" t="s">
        <v>1816</v>
      </c>
      <c r="K824" s="410" t="s">
        <v>1817</v>
      </c>
      <c r="L824" s="407">
        <v>110001</v>
      </c>
      <c r="M824" s="409">
        <v>0</v>
      </c>
      <c r="N824" s="409">
        <v>0</v>
      </c>
      <c r="O824" s="409">
        <v>550</v>
      </c>
      <c r="P824" s="415">
        <v>-9937401.6400000006</v>
      </c>
    </row>
    <row r="825" spans="1:16" ht="20.100000000000001" customHeight="1">
      <c r="A825" s="412">
        <v>461</v>
      </c>
      <c r="B825" s="406" t="s">
        <v>1777</v>
      </c>
      <c r="C825" s="407"/>
      <c r="D825" s="407"/>
      <c r="E825" s="410" t="s">
        <v>1815</v>
      </c>
      <c r="F825" s="407"/>
      <c r="G825" s="407"/>
      <c r="H825" s="411" t="s">
        <v>1806</v>
      </c>
      <c r="I825" s="410" t="s">
        <v>1148</v>
      </c>
      <c r="J825" s="410" t="s">
        <v>1816</v>
      </c>
      <c r="K825" s="410" t="s">
        <v>1817</v>
      </c>
      <c r="L825" s="407">
        <v>110001</v>
      </c>
      <c r="M825" s="409">
        <v>0</v>
      </c>
      <c r="N825" s="409">
        <v>0</v>
      </c>
      <c r="O825" s="409">
        <v>180</v>
      </c>
      <c r="P825" s="415">
        <v>-9937221.6400000006</v>
      </c>
    </row>
    <row r="826" spans="1:16" ht="20.100000000000001" customHeight="1">
      <c r="A826" s="412">
        <v>462</v>
      </c>
      <c r="B826" s="406" t="s">
        <v>1777</v>
      </c>
      <c r="C826" s="407"/>
      <c r="D826" s="407"/>
      <c r="E826" s="410" t="s">
        <v>1818</v>
      </c>
      <c r="F826" s="407"/>
      <c r="G826" s="407"/>
      <c r="H826" s="411" t="s">
        <v>1806</v>
      </c>
      <c r="I826" s="410" t="s">
        <v>1148</v>
      </c>
      <c r="J826" s="410" t="s">
        <v>1819</v>
      </c>
      <c r="K826" s="410" t="s">
        <v>1820</v>
      </c>
      <c r="L826" s="407">
        <v>110001</v>
      </c>
      <c r="M826" s="409">
        <v>0</v>
      </c>
      <c r="N826" s="409">
        <v>0</v>
      </c>
      <c r="O826" s="409">
        <v>6573.16</v>
      </c>
      <c r="P826" s="415">
        <v>-9930648.4800000004</v>
      </c>
    </row>
    <row r="827" spans="1:16" ht="20.100000000000001" customHeight="1">
      <c r="A827" s="412">
        <v>463</v>
      </c>
      <c r="B827" s="406" t="s">
        <v>1777</v>
      </c>
      <c r="C827" s="407"/>
      <c r="D827" s="407"/>
      <c r="E827" s="410" t="s">
        <v>1818</v>
      </c>
      <c r="F827" s="407"/>
      <c r="G827" s="407"/>
      <c r="H827" s="411" t="s">
        <v>1806</v>
      </c>
      <c r="I827" s="410" t="s">
        <v>1148</v>
      </c>
      <c r="J827" s="410" t="s">
        <v>1819</v>
      </c>
      <c r="K827" s="410" t="s">
        <v>1820</v>
      </c>
      <c r="L827" s="407">
        <v>110001</v>
      </c>
      <c r="M827" s="409">
        <v>0</v>
      </c>
      <c r="N827" s="409">
        <v>0</v>
      </c>
      <c r="O827" s="409">
        <v>1328</v>
      </c>
      <c r="P827" s="415">
        <v>-9929320.4800000004</v>
      </c>
    </row>
    <row r="828" spans="1:16" ht="20.100000000000001" customHeight="1">
      <c r="A828" s="412">
        <v>464</v>
      </c>
      <c r="B828" s="406" t="s">
        <v>1777</v>
      </c>
      <c r="C828" s="407"/>
      <c r="D828" s="407"/>
      <c r="E828" s="410" t="s">
        <v>1818</v>
      </c>
      <c r="F828" s="407"/>
      <c r="G828" s="407"/>
      <c r="H828" s="411" t="s">
        <v>1806</v>
      </c>
      <c r="I828" s="410" t="s">
        <v>1148</v>
      </c>
      <c r="J828" s="410" t="s">
        <v>1819</v>
      </c>
      <c r="K828" s="410" t="s">
        <v>1820</v>
      </c>
      <c r="L828" s="407">
        <v>110001</v>
      </c>
      <c r="M828" s="409">
        <v>0</v>
      </c>
      <c r="N828" s="409">
        <v>0</v>
      </c>
      <c r="O828" s="409">
        <v>1504</v>
      </c>
      <c r="P828" s="415">
        <v>-9927816.4800000004</v>
      </c>
    </row>
    <row r="829" spans="1:16" ht="20.100000000000001" customHeight="1">
      <c r="A829" s="412">
        <v>465</v>
      </c>
      <c r="B829" s="406" t="s">
        <v>1777</v>
      </c>
      <c r="C829" s="407"/>
      <c r="D829" s="407"/>
      <c r="E829" s="410" t="s">
        <v>1818</v>
      </c>
      <c r="F829" s="407"/>
      <c r="G829" s="407"/>
      <c r="H829" s="411" t="s">
        <v>1806</v>
      </c>
      <c r="I829" s="410" t="s">
        <v>1148</v>
      </c>
      <c r="J829" s="410" t="s">
        <v>1819</v>
      </c>
      <c r="K829" s="410" t="s">
        <v>1820</v>
      </c>
      <c r="L829" s="407">
        <v>110001</v>
      </c>
      <c r="M829" s="409">
        <v>0</v>
      </c>
      <c r="N829" s="409">
        <v>0</v>
      </c>
      <c r="O829" s="409">
        <v>500</v>
      </c>
      <c r="P829" s="415">
        <v>-9927316.4800000004</v>
      </c>
    </row>
    <row r="830" spans="1:16" ht="20.100000000000001" customHeight="1">
      <c r="A830" s="412">
        <v>466</v>
      </c>
      <c r="B830" s="406" t="s">
        <v>1777</v>
      </c>
      <c r="C830" s="407"/>
      <c r="D830" s="407"/>
      <c r="E830" s="410" t="s">
        <v>1818</v>
      </c>
      <c r="F830" s="407"/>
      <c r="G830" s="407"/>
      <c r="H830" s="411" t="s">
        <v>1806</v>
      </c>
      <c r="I830" s="410" t="s">
        <v>1148</v>
      </c>
      <c r="J830" s="410" t="s">
        <v>1819</v>
      </c>
      <c r="K830" s="410" t="s">
        <v>1820</v>
      </c>
      <c r="L830" s="407">
        <v>110001</v>
      </c>
      <c r="M830" s="409">
        <v>0</v>
      </c>
      <c r="N830" s="409">
        <v>0</v>
      </c>
      <c r="O830" s="409">
        <v>550</v>
      </c>
      <c r="P830" s="415">
        <v>-9926766.4800000004</v>
      </c>
    </row>
    <row r="831" spans="1:16" ht="20.100000000000001" customHeight="1">
      <c r="A831" s="412">
        <v>467</v>
      </c>
      <c r="B831" s="406" t="s">
        <v>1777</v>
      </c>
      <c r="C831" s="407"/>
      <c r="D831" s="407"/>
      <c r="E831" s="410" t="s">
        <v>1818</v>
      </c>
      <c r="F831" s="407"/>
      <c r="G831" s="407"/>
      <c r="H831" s="411" t="s">
        <v>1806</v>
      </c>
      <c r="I831" s="410" t="s">
        <v>1148</v>
      </c>
      <c r="J831" s="410" t="s">
        <v>1819</v>
      </c>
      <c r="K831" s="410" t="s">
        <v>1820</v>
      </c>
      <c r="L831" s="407">
        <v>110001</v>
      </c>
      <c r="M831" s="409">
        <v>0</v>
      </c>
      <c r="N831" s="409">
        <v>0</v>
      </c>
      <c r="O831" s="409">
        <v>180</v>
      </c>
      <c r="P831" s="415">
        <v>-9926586.4800000004</v>
      </c>
    </row>
    <row r="832" spans="1:16" ht="20.100000000000001" customHeight="1">
      <c r="A832" s="412">
        <v>468</v>
      </c>
      <c r="B832" s="406" t="s">
        <v>1777</v>
      </c>
      <c r="C832" s="407"/>
      <c r="D832" s="407"/>
      <c r="E832" s="410" t="s">
        <v>1821</v>
      </c>
      <c r="F832" s="407"/>
      <c r="G832" s="407"/>
      <c r="H832" s="411" t="s">
        <v>1822</v>
      </c>
      <c r="I832" s="410" t="s">
        <v>1148</v>
      </c>
      <c r="J832" s="410" t="s">
        <v>1823</v>
      </c>
      <c r="K832" s="410" t="s">
        <v>1824</v>
      </c>
      <c r="L832" s="407">
        <v>110001</v>
      </c>
      <c r="M832" s="409">
        <v>0</v>
      </c>
      <c r="N832" s="409">
        <v>0</v>
      </c>
      <c r="O832" s="409">
        <v>3498.82</v>
      </c>
      <c r="P832" s="415">
        <v>-9923087.6600000001</v>
      </c>
    </row>
    <row r="833" spans="1:16" ht="20.100000000000001" customHeight="1">
      <c r="A833" s="412">
        <v>469</v>
      </c>
      <c r="B833" s="406" t="s">
        <v>1777</v>
      </c>
      <c r="C833" s="407"/>
      <c r="D833" s="407"/>
      <c r="E833" s="410" t="s">
        <v>1825</v>
      </c>
      <c r="F833" s="407"/>
      <c r="G833" s="407"/>
      <c r="H833" s="411" t="s">
        <v>1826</v>
      </c>
      <c r="I833" s="410" t="s">
        <v>1148</v>
      </c>
      <c r="J833" s="410" t="s">
        <v>1827</v>
      </c>
      <c r="K833" s="410" t="s">
        <v>1828</v>
      </c>
      <c r="L833" s="407">
        <v>110001</v>
      </c>
      <c r="M833" s="409">
        <v>0</v>
      </c>
      <c r="N833" s="409">
        <v>0</v>
      </c>
      <c r="O833" s="409">
        <v>1231.95</v>
      </c>
      <c r="P833" s="415">
        <v>-9921855.7100000009</v>
      </c>
    </row>
    <row r="834" spans="1:16" ht="20.100000000000001" customHeight="1">
      <c r="A834" s="412">
        <v>470</v>
      </c>
      <c r="B834" s="406" t="s">
        <v>1777</v>
      </c>
      <c r="C834" s="407"/>
      <c r="D834" s="407"/>
      <c r="E834" s="410" t="s">
        <v>1829</v>
      </c>
      <c r="F834" s="407"/>
      <c r="G834" s="407"/>
      <c r="H834" s="411" t="s">
        <v>1830</v>
      </c>
      <c r="I834" s="410" t="s">
        <v>1148</v>
      </c>
      <c r="J834" s="410" t="s">
        <v>1831</v>
      </c>
      <c r="K834" s="410" t="s">
        <v>1832</v>
      </c>
      <c r="L834" s="407">
        <v>110001</v>
      </c>
      <c r="M834" s="409">
        <v>0</v>
      </c>
      <c r="N834" s="409">
        <v>0</v>
      </c>
      <c r="O834" s="409">
        <v>34105.5</v>
      </c>
      <c r="P834" s="415">
        <v>-9887750.2100000009</v>
      </c>
    </row>
    <row r="835" spans="1:16" ht="20.100000000000001" customHeight="1">
      <c r="A835" s="412">
        <v>471</v>
      </c>
      <c r="B835" s="406" t="s">
        <v>1777</v>
      </c>
      <c r="C835" s="407"/>
      <c r="D835" s="407"/>
      <c r="E835" s="410" t="s">
        <v>1829</v>
      </c>
      <c r="F835" s="407"/>
      <c r="G835" s="407"/>
      <c r="H835" s="411" t="s">
        <v>1830</v>
      </c>
      <c r="I835" s="410" t="s">
        <v>1148</v>
      </c>
      <c r="J835" s="410" t="s">
        <v>1831</v>
      </c>
      <c r="K835" s="410" t="s">
        <v>1832</v>
      </c>
      <c r="L835" s="407">
        <v>110001</v>
      </c>
      <c r="M835" s="409">
        <v>0</v>
      </c>
      <c r="N835" s="409">
        <v>0</v>
      </c>
      <c r="O835" s="409">
        <v>2803.38</v>
      </c>
      <c r="P835" s="415">
        <v>-9884946.8300000001</v>
      </c>
    </row>
    <row r="836" spans="1:16" ht="20.100000000000001" customHeight="1">
      <c r="A836" s="412">
        <v>472</v>
      </c>
      <c r="B836" s="406" t="s">
        <v>1777</v>
      </c>
      <c r="C836" s="407"/>
      <c r="D836" s="407"/>
      <c r="E836" s="410" t="s">
        <v>1829</v>
      </c>
      <c r="F836" s="407"/>
      <c r="G836" s="407"/>
      <c r="H836" s="411" t="s">
        <v>1830</v>
      </c>
      <c r="I836" s="410" t="s">
        <v>1148</v>
      </c>
      <c r="J836" s="410" t="s">
        <v>1831</v>
      </c>
      <c r="K836" s="410" t="s">
        <v>1832</v>
      </c>
      <c r="L836" s="407">
        <v>110001</v>
      </c>
      <c r="M836" s="409">
        <v>0</v>
      </c>
      <c r="N836" s="409">
        <v>0</v>
      </c>
      <c r="O836" s="409">
        <v>2330.4699999999998</v>
      </c>
      <c r="P836" s="415">
        <v>-9882616.3599999994</v>
      </c>
    </row>
    <row r="837" spans="1:16" ht="20.100000000000001" customHeight="1">
      <c r="A837" s="412">
        <v>473</v>
      </c>
      <c r="B837" s="406" t="s">
        <v>1777</v>
      </c>
      <c r="C837" s="407"/>
      <c r="D837" s="407"/>
      <c r="E837" s="410" t="s">
        <v>1829</v>
      </c>
      <c r="F837" s="407"/>
      <c r="G837" s="407"/>
      <c r="H837" s="411" t="s">
        <v>1830</v>
      </c>
      <c r="I837" s="410" t="s">
        <v>1148</v>
      </c>
      <c r="J837" s="410" t="s">
        <v>1831</v>
      </c>
      <c r="K837" s="410" t="s">
        <v>1832</v>
      </c>
      <c r="L837" s="407">
        <v>110001</v>
      </c>
      <c r="M837" s="409">
        <v>0</v>
      </c>
      <c r="N837" s="409">
        <v>0</v>
      </c>
      <c r="O837" s="409">
        <v>1880</v>
      </c>
      <c r="P837" s="415">
        <v>-9880736.3599999994</v>
      </c>
    </row>
    <row r="838" spans="1:16" ht="20.100000000000001" customHeight="1">
      <c r="A838" s="412">
        <v>474</v>
      </c>
      <c r="B838" s="406" t="s">
        <v>1777</v>
      </c>
      <c r="C838" s="407"/>
      <c r="D838" s="407"/>
      <c r="E838" s="410" t="s">
        <v>1829</v>
      </c>
      <c r="F838" s="407"/>
      <c r="G838" s="407"/>
      <c r="H838" s="411" t="s">
        <v>1830</v>
      </c>
      <c r="I838" s="410" t="s">
        <v>1148</v>
      </c>
      <c r="J838" s="410" t="s">
        <v>1831</v>
      </c>
      <c r="K838" s="410" t="s">
        <v>1832</v>
      </c>
      <c r="L838" s="407">
        <v>110001</v>
      </c>
      <c r="M838" s="409">
        <v>0</v>
      </c>
      <c r="N838" s="409">
        <v>0</v>
      </c>
      <c r="O838" s="409">
        <v>1680</v>
      </c>
      <c r="P838" s="415">
        <v>-9879056.3599999994</v>
      </c>
    </row>
    <row r="839" spans="1:16" ht="20.100000000000001" customHeight="1">
      <c r="A839" s="412">
        <v>475</v>
      </c>
      <c r="B839" s="406" t="s">
        <v>1777</v>
      </c>
      <c r="C839" s="407"/>
      <c r="D839" s="407"/>
      <c r="E839" s="410" t="s">
        <v>1833</v>
      </c>
      <c r="F839" s="407"/>
      <c r="G839" s="407"/>
      <c r="H839" s="411" t="s">
        <v>1834</v>
      </c>
      <c r="I839" s="410" t="s">
        <v>1148</v>
      </c>
      <c r="J839" s="410" t="s">
        <v>1835</v>
      </c>
      <c r="K839" s="410" t="s">
        <v>1836</v>
      </c>
      <c r="L839" s="407">
        <v>110001</v>
      </c>
      <c r="M839" s="409">
        <v>0</v>
      </c>
      <c r="N839" s="409">
        <v>0</v>
      </c>
      <c r="O839" s="409">
        <v>9616.36</v>
      </c>
      <c r="P839" s="415">
        <v>-9869440</v>
      </c>
    </row>
    <row r="840" spans="1:16" ht="20.100000000000001" customHeight="1">
      <c r="A840" s="412">
        <v>476</v>
      </c>
      <c r="B840" s="406" t="s">
        <v>1777</v>
      </c>
      <c r="C840" s="407"/>
      <c r="D840" s="407"/>
      <c r="E840" s="410" t="s">
        <v>1833</v>
      </c>
      <c r="F840" s="407"/>
      <c r="G840" s="407"/>
      <c r="H840" s="411" t="s">
        <v>1834</v>
      </c>
      <c r="I840" s="410" t="s">
        <v>1148</v>
      </c>
      <c r="J840" s="410" t="s">
        <v>1835</v>
      </c>
      <c r="K840" s="410" t="s">
        <v>1836</v>
      </c>
      <c r="L840" s="407">
        <v>110001</v>
      </c>
      <c r="M840" s="409">
        <v>0</v>
      </c>
      <c r="N840" s="409">
        <v>0</v>
      </c>
      <c r="O840" s="409">
        <v>1880</v>
      </c>
      <c r="P840" s="415">
        <v>-9867560</v>
      </c>
    </row>
    <row r="841" spans="1:16" ht="20.100000000000001" customHeight="1">
      <c r="A841" s="412">
        <v>477</v>
      </c>
      <c r="B841" s="406" t="s">
        <v>1777</v>
      </c>
      <c r="C841" s="407"/>
      <c r="D841" s="407"/>
      <c r="E841" s="410" t="s">
        <v>1837</v>
      </c>
      <c r="F841" s="407"/>
      <c r="G841" s="407"/>
      <c r="H841" s="411" t="s">
        <v>1838</v>
      </c>
      <c r="I841" s="410" t="s">
        <v>1148</v>
      </c>
      <c r="J841" s="410" t="s">
        <v>1789</v>
      </c>
      <c r="K841" s="410" t="s">
        <v>1790</v>
      </c>
      <c r="L841" s="407">
        <v>110001</v>
      </c>
      <c r="M841" s="409">
        <v>0</v>
      </c>
      <c r="N841" s="417">
        <v>1948.87</v>
      </c>
      <c r="O841" s="417">
        <v>0</v>
      </c>
      <c r="P841" s="417">
        <v>-9869508.8699999992</v>
      </c>
    </row>
    <row r="842" spans="1:16" ht="20.100000000000001" customHeight="1">
      <c r="A842" s="412">
        <v>478</v>
      </c>
      <c r="B842" s="406" t="s">
        <v>1777</v>
      </c>
      <c r="C842" s="407"/>
      <c r="D842" s="407"/>
      <c r="E842" s="410" t="s">
        <v>1837</v>
      </c>
      <c r="F842" s="407"/>
      <c r="G842" s="407"/>
      <c r="H842" s="411" t="s">
        <v>1838</v>
      </c>
      <c r="I842" s="410" t="s">
        <v>1148</v>
      </c>
      <c r="J842" s="410" t="s">
        <v>1789</v>
      </c>
      <c r="K842" s="410" t="s">
        <v>1790</v>
      </c>
      <c r="L842" s="407">
        <v>110001</v>
      </c>
      <c r="M842" s="409">
        <v>0</v>
      </c>
      <c r="N842" s="417">
        <v>840</v>
      </c>
      <c r="O842" s="417">
        <v>0</v>
      </c>
      <c r="P842" s="417">
        <v>-9870348.8699999992</v>
      </c>
    </row>
    <row r="843" spans="1:16" ht="20.100000000000001" customHeight="1">
      <c r="A843" s="412">
        <v>479</v>
      </c>
      <c r="B843" s="406" t="s">
        <v>1777</v>
      </c>
      <c r="C843" s="407"/>
      <c r="D843" s="407"/>
      <c r="E843" s="410" t="s">
        <v>1839</v>
      </c>
      <c r="F843" s="407"/>
      <c r="G843" s="407"/>
      <c r="H843" s="411" t="s">
        <v>1838</v>
      </c>
      <c r="I843" s="410" t="s">
        <v>1148</v>
      </c>
      <c r="J843" s="410" t="s">
        <v>1792</v>
      </c>
      <c r="K843" s="410" t="s">
        <v>1793</v>
      </c>
      <c r="L843" s="407">
        <v>110001</v>
      </c>
      <c r="M843" s="409">
        <v>0</v>
      </c>
      <c r="N843" s="417">
        <v>1948.87</v>
      </c>
      <c r="O843" s="417">
        <v>0</v>
      </c>
      <c r="P843" s="417">
        <v>-9872297.7400000002</v>
      </c>
    </row>
    <row r="844" spans="1:16" ht="20.100000000000001" customHeight="1">
      <c r="A844" s="412">
        <v>480</v>
      </c>
      <c r="B844" s="406" t="s">
        <v>1777</v>
      </c>
      <c r="C844" s="407"/>
      <c r="D844" s="407"/>
      <c r="E844" s="410" t="s">
        <v>1839</v>
      </c>
      <c r="F844" s="407"/>
      <c r="G844" s="407"/>
      <c r="H844" s="411" t="s">
        <v>1838</v>
      </c>
      <c r="I844" s="410" t="s">
        <v>1148</v>
      </c>
      <c r="J844" s="410" t="s">
        <v>1792</v>
      </c>
      <c r="K844" s="410" t="s">
        <v>1793</v>
      </c>
      <c r="L844" s="407">
        <v>110001</v>
      </c>
      <c r="M844" s="409">
        <v>0</v>
      </c>
      <c r="N844" s="417">
        <v>840</v>
      </c>
      <c r="O844" s="417">
        <v>0</v>
      </c>
      <c r="P844" s="417">
        <v>-9873137.7400000002</v>
      </c>
    </row>
    <row r="845" spans="1:16" ht="20.100000000000001" customHeight="1">
      <c r="A845" s="412">
        <v>481</v>
      </c>
      <c r="B845" s="406" t="s">
        <v>1176</v>
      </c>
      <c r="C845" s="407"/>
      <c r="D845" s="407"/>
      <c r="E845" s="410" t="s">
        <v>1177</v>
      </c>
      <c r="F845" s="407"/>
      <c r="G845" s="407"/>
      <c r="H845" s="411" t="s">
        <v>1178</v>
      </c>
      <c r="I845" s="410" t="s">
        <v>1840</v>
      </c>
      <c r="J845" s="407"/>
      <c r="K845" s="407"/>
      <c r="L845" s="407">
        <v>110001</v>
      </c>
      <c r="M845" s="409">
        <v>0</v>
      </c>
      <c r="N845" s="409">
        <v>25</v>
      </c>
      <c r="O845" s="409">
        <v>0</v>
      </c>
      <c r="P845" s="414">
        <v>-9873162.7400000002</v>
      </c>
    </row>
    <row r="846" spans="1:16" ht="20.100000000000001" customHeight="1">
      <c r="A846" s="412">
        <v>482</v>
      </c>
      <c r="B846" s="406" t="s">
        <v>1176</v>
      </c>
      <c r="C846" s="407"/>
      <c r="D846" s="407"/>
      <c r="E846" s="410" t="s">
        <v>1177</v>
      </c>
      <c r="F846" s="407"/>
      <c r="G846" s="407"/>
      <c r="H846" s="411" t="s">
        <v>1178</v>
      </c>
      <c r="I846" s="410" t="s">
        <v>1840</v>
      </c>
      <c r="J846" s="407"/>
      <c r="K846" s="407"/>
      <c r="L846" s="407">
        <v>110001</v>
      </c>
      <c r="M846" s="409">
        <v>0</v>
      </c>
      <c r="N846" s="409">
        <v>254.17</v>
      </c>
      <c r="O846" s="409">
        <v>0</v>
      </c>
      <c r="P846" s="414">
        <v>-9873416.9100000001</v>
      </c>
    </row>
    <row r="847" spans="1:16" ht="20.100000000000001" customHeight="1">
      <c r="A847" s="412">
        <v>483</v>
      </c>
      <c r="B847" s="406" t="s">
        <v>1176</v>
      </c>
      <c r="C847" s="407"/>
      <c r="D847" s="407"/>
      <c r="E847" s="410" t="s">
        <v>1177</v>
      </c>
      <c r="F847" s="407"/>
      <c r="G847" s="407"/>
      <c r="H847" s="411" t="s">
        <v>1178</v>
      </c>
      <c r="I847" s="410" t="s">
        <v>1840</v>
      </c>
      <c r="J847" s="407"/>
      <c r="K847" s="407"/>
      <c r="L847" s="407">
        <v>110001</v>
      </c>
      <c r="M847" s="409">
        <v>0</v>
      </c>
      <c r="N847" s="409">
        <v>0</v>
      </c>
      <c r="O847" s="409">
        <v>3630.99</v>
      </c>
      <c r="P847" s="414">
        <v>-9869785.9199999999</v>
      </c>
    </row>
    <row r="848" spans="1:16" ht="20.100000000000001" customHeight="1">
      <c r="A848" s="412">
        <v>484</v>
      </c>
      <c r="B848" s="406" t="s">
        <v>1176</v>
      </c>
      <c r="C848" s="407"/>
      <c r="D848" s="407"/>
      <c r="E848" s="410" t="s">
        <v>1177</v>
      </c>
      <c r="F848" s="407"/>
      <c r="G848" s="407"/>
      <c r="H848" s="411" t="s">
        <v>1178</v>
      </c>
      <c r="I848" s="410" t="s">
        <v>1841</v>
      </c>
      <c r="J848" s="407"/>
      <c r="K848" s="407"/>
      <c r="L848" s="407">
        <v>110001</v>
      </c>
      <c r="M848" s="409">
        <v>0</v>
      </c>
      <c r="N848" s="409">
        <v>4000</v>
      </c>
      <c r="O848" s="409">
        <v>0</v>
      </c>
      <c r="P848" s="414">
        <v>-9873785.9199999999</v>
      </c>
    </row>
    <row r="849" spans="1:16" ht="20.100000000000001" customHeight="1">
      <c r="A849" s="412">
        <v>485</v>
      </c>
      <c r="B849" s="406" t="s">
        <v>1176</v>
      </c>
      <c r="C849" s="407"/>
      <c r="D849" s="407"/>
      <c r="E849" s="410" t="s">
        <v>1177</v>
      </c>
      <c r="F849" s="407"/>
      <c r="G849" s="407"/>
      <c r="H849" s="411" t="s">
        <v>1178</v>
      </c>
      <c r="I849" s="410" t="s">
        <v>1841</v>
      </c>
      <c r="J849" s="407"/>
      <c r="K849" s="407"/>
      <c r="L849" s="407">
        <v>110001</v>
      </c>
      <c r="M849" s="409">
        <v>0</v>
      </c>
      <c r="N849" s="409">
        <v>0</v>
      </c>
      <c r="O849" s="409">
        <v>5042.46</v>
      </c>
      <c r="P849" s="414">
        <v>-9868743.4600000009</v>
      </c>
    </row>
    <row r="850" spans="1:16" ht="20.100000000000001" customHeight="1">
      <c r="A850" s="412">
        <v>486</v>
      </c>
      <c r="B850" s="406" t="s">
        <v>1176</v>
      </c>
      <c r="C850" s="407"/>
      <c r="D850" s="407"/>
      <c r="E850" s="410" t="s">
        <v>1177</v>
      </c>
      <c r="F850" s="407"/>
      <c r="G850" s="407"/>
      <c r="H850" s="411" t="s">
        <v>1178</v>
      </c>
      <c r="I850" s="410" t="s">
        <v>1842</v>
      </c>
      <c r="J850" s="407"/>
      <c r="K850" s="407"/>
      <c r="L850" s="407">
        <v>110001</v>
      </c>
      <c r="M850" s="409">
        <v>0</v>
      </c>
      <c r="N850" s="409">
        <v>0</v>
      </c>
      <c r="O850" s="409">
        <v>9649.39</v>
      </c>
      <c r="P850" s="414">
        <v>-9859094.0700000003</v>
      </c>
    </row>
    <row r="851" spans="1:16" ht="20.100000000000001" customHeight="1">
      <c r="A851" s="412">
        <v>487</v>
      </c>
      <c r="B851" s="406" t="s">
        <v>1176</v>
      </c>
      <c r="C851" s="407"/>
      <c r="D851" s="407"/>
      <c r="E851" s="410" t="s">
        <v>1177</v>
      </c>
      <c r="F851" s="407"/>
      <c r="G851" s="407"/>
      <c r="H851" s="411" t="s">
        <v>1178</v>
      </c>
      <c r="I851" s="410" t="s">
        <v>1843</v>
      </c>
      <c r="J851" s="407"/>
      <c r="K851" s="407"/>
      <c r="L851" s="407">
        <v>110001</v>
      </c>
      <c r="M851" s="409">
        <v>0</v>
      </c>
      <c r="N851" s="409">
        <v>0</v>
      </c>
      <c r="O851" s="409">
        <v>5042.46</v>
      </c>
      <c r="P851" s="414">
        <v>-9854051.6099999994</v>
      </c>
    </row>
    <row r="852" spans="1:16" ht="20.100000000000001" customHeight="1">
      <c r="A852" s="412">
        <v>488</v>
      </c>
      <c r="B852" s="406" t="s">
        <v>1176</v>
      </c>
      <c r="C852" s="407"/>
      <c r="D852" s="407"/>
      <c r="E852" s="410" t="s">
        <v>1177</v>
      </c>
      <c r="F852" s="407"/>
      <c r="G852" s="407"/>
      <c r="H852" s="411" t="s">
        <v>1178</v>
      </c>
      <c r="I852" s="410" t="s">
        <v>1843</v>
      </c>
      <c r="J852" s="407"/>
      <c r="K852" s="407"/>
      <c r="L852" s="407">
        <v>110001</v>
      </c>
      <c r="M852" s="409">
        <v>0</v>
      </c>
      <c r="N852" s="409">
        <v>0</v>
      </c>
      <c r="O852" s="409">
        <v>10838.52</v>
      </c>
      <c r="P852" s="414">
        <v>-9843213.0899999999</v>
      </c>
    </row>
    <row r="853" spans="1:16" ht="20.100000000000001" customHeight="1">
      <c r="A853" s="412">
        <v>489</v>
      </c>
      <c r="B853" s="406" t="s">
        <v>1176</v>
      </c>
      <c r="C853" s="407"/>
      <c r="D853" s="407"/>
      <c r="E853" s="410" t="s">
        <v>1177</v>
      </c>
      <c r="F853" s="407"/>
      <c r="G853" s="407"/>
      <c r="H853" s="411" t="s">
        <v>1178</v>
      </c>
      <c r="I853" s="410" t="s">
        <v>1844</v>
      </c>
      <c r="J853" s="407"/>
      <c r="K853" s="407"/>
      <c r="L853" s="407">
        <v>110001</v>
      </c>
      <c r="M853" s="409">
        <v>0</v>
      </c>
      <c r="N853" s="409">
        <v>0</v>
      </c>
      <c r="O853" s="409">
        <v>6295.25</v>
      </c>
      <c r="P853" s="414">
        <v>-9836917.8399999999</v>
      </c>
    </row>
    <row r="854" spans="1:16" ht="20.100000000000001" customHeight="1">
      <c r="A854" s="412">
        <v>490</v>
      </c>
      <c r="B854" s="406" t="s">
        <v>1176</v>
      </c>
      <c r="C854" s="407"/>
      <c r="D854" s="407"/>
      <c r="E854" s="410" t="s">
        <v>1177</v>
      </c>
      <c r="F854" s="407"/>
      <c r="G854" s="407"/>
      <c r="H854" s="411" t="s">
        <v>1178</v>
      </c>
      <c r="I854" s="410" t="s">
        <v>1845</v>
      </c>
      <c r="J854" s="407"/>
      <c r="K854" s="407"/>
      <c r="L854" s="407">
        <v>110001</v>
      </c>
      <c r="M854" s="409">
        <v>0</v>
      </c>
      <c r="N854" s="409">
        <v>25</v>
      </c>
      <c r="O854" s="409">
        <v>0</v>
      </c>
      <c r="P854" s="414">
        <v>-9836942.8399999999</v>
      </c>
    </row>
    <row r="855" spans="1:16" ht="20.100000000000001" customHeight="1">
      <c r="A855" s="412">
        <v>491</v>
      </c>
      <c r="B855" s="406" t="s">
        <v>1176</v>
      </c>
      <c r="C855" s="407"/>
      <c r="D855" s="407"/>
      <c r="E855" s="410" t="s">
        <v>1177</v>
      </c>
      <c r="F855" s="407"/>
      <c r="G855" s="407"/>
      <c r="H855" s="411" t="s">
        <v>1178</v>
      </c>
      <c r="I855" s="410" t="s">
        <v>1845</v>
      </c>
      <c r="J855" s="407"/>
      <c r="K855" s="407"/>
      <c r="L855" s="407">
        <v>110001</v>
      </c>
      <c r="M855" s="409">
        <v>0</v>
      </c>
      <c r="N855" s="409">
        <v>436.81</v>
      </c>
      <c r="O855" s="409">
        <v>0</v>
      </c>
      <c r="P855" s="414">
        <v>-9837379.6500000004</v>
      </c>
    </row>
    <row r="856" spans="1:16" ht="20.100000000000001" customHeight="1">
      <c r="A856" s="412">
        <v>492</v>
      </c>
      <c r="B856" s="406" t="s">
        <v>1176</v>
      </c>
      <c r="C856" s="407"/>
      <c r="D856" s="407"/>
      <c r="E856" s="410" t="s">
        <v>1177</v>
      </c>
      <c r="F856" s="407"/>
      <c r="G856" s="407"/>
      <c r="H856" s="411" t="s">
        <v>1178</v>
      </c>
      <c r="I856" s="410" t="s">
        <v>1845</v>
      </c>
      <c r="J856" s="407"/>
      <c r="K856" s="407"/>
      <c r="L856" s="407">
        <v>110001</v>
      </c>
      <c r="M856" s="409">
        <v>0</v>
      </c>
      <c r="N856" s="409">
        <v>0</v>
      </c>
      <c r="O856" s="409">
        <v>6240.15</v>
      </c>
      <c r="P856" s="414">
        <v>-9831139.5</v>
      </c>
    </row>
    <row r="857" spans="1:16" ht="20.100000000000001" customHeight="1">
      <c r="A857" s="412">
        <v>493</v>
      </c>
      <c r="B857" s="406" t="s">
        <v>1176</v>
      </c>
      <c r="C857" s="407"/>
      <c r="D857" s="407"/>
      <c r="E857" s="410" t="s">
        <v>1177</v>
      </c>
      <c r="F857" s="407"/>
      <c r="G857" s="407"/>
      <c r="H857" s="411" t="s">
        <v>1178</v>
      </c>
      <c r="I857" s="410" t="s">
        <v>1846</v>
      </c>
      <c r="J857" s="407"/>
      <c r="K857" s="407"/>
      <c r="L857" s="407">
        <v>110001</v>
      </c>
      <c r="M857" s="409">
        <v>0</v>
      </c>
      <c r="N857" s="409">
        <v>0</v>
      </c>
      <c r="O857" s="409">
        <v>3630.99</v>
      </c>
      <c r="P857" s="414">
        <v>-9827508.5099999998</v>
      </c>
    </row>
    <row r="858" spans="1:16" ht="20.100000000000001" customHeight="1">
      <c r="A858" s="412">
        <v>494</v>
      </c>
      <c r="B858" s="406" t="s">
        <v>1176</v>
      </c>
      <c r="C858" s="407"/>
      <c r="D858" s="407"/>
      <c r="E858" s="410" t="s">
        <v>1177</v>
      </c>
      <c r="F858" s="407"/>
      <c r="G858" s="407"/>
      <c r="H858" s="411" t="s">
        <v>1178</v>
      </c>
      <c r="I858" s="410" t="s">
        <v>1847</v>
      </c>
      <c r="J858" s="407"/>
      <c r="K858" s="407"/>
      <c r="L858" s="407">
        <v>110001</v>
      </c>
      <c r="M858" s="409">
        <v>0</v>
      </c>
      <c r="N858" s="409">
        <v>0</v>
      </c>
      <c r="O858" s="409">
        <v>5000</v>
      </c>
      <c r="P858" s="414">
        <v>-9822508.5099999998</v>
      </c>
    </row>
    <row r="859" spans="1:16" ht="20.100000000000001" customHeight="1">
      <c r="A859" s="412">
        <v>495</v>
      </c>
      <c r="B859" s="406" t="s">
        <v>1176</v>
      </c>
      <c r="C859" s="407"/>
      <c r="D859" s="407"/>
      <c r="E859" s="410" t="s">
        <v>1177</v>
      </c>
      <c r="F859" s="407"/>
      <c r="G859" s="407"/>
      <c r="H859" s="411" t="s">
        <v>1178</v>
      </c>
      <c r="I859" s="410" t="s">
        <v>1848</v>
      </c>
      <c r="J859" s="407"/>
      <c r="K859" s="407"/>
      <c r="L859" s="407">
        <v>110001</v>
      </c>
      <c r="M859" s="409">
        <v>0</v>
      </c>
      <c r="N859" s="409">
        <v>4733.8</v>
      </c>
      <c r="O859" s="409">
        <v>0</v>
      </c>
      <c r="P859" s="414">
        <v>-9827242.3100000005</v>
      </c>
    </row>
    <row r="860" spans="1:16" ht="20.100000000000001" customHeight="1">
      <c r="A860" s="412">
        <v>496</v>
      </c>
      <c r="B860" s="406" t="s">
        <v>1176</v>
      </c>
      <c r="C860" s="407"/>
      <c r="D860" s="407"/>
      <c r="E860" s="410" t="s">
        <v>1177</v>
      </c>
      <c r="F860" s="407"/>
      <c r="G860" s="407"/>
      <c r="H860" s="411" t="s">
        <v>1178</v>
      </c>
      <c r="I860" s="410" t="s">
        <v>1848</v>
      </c>
      <c r="J860" s="407"/>
      <c r="K860" s="407"/>
      <c r="L860" s="407">
        <v>110001</v>
      </c>
      <c r="M860" s="409">
        <v>0</v>
      </c>
      <c r="N860" s="409">
        <v>0</v>
      </c>
      <c r="O860" s="409">
        <v>7845.4</v>
      </c>
      <c r="P860" s="414">
        <v>-9819396.9100000001</v>
      </c>
    </row>
    <row r="861" spans="1:16" ht="20.100000000000001" customHeight="1">
      <c r="A861" s="412">
        <v>497</v>
      </c>
      <c r="B861" s="406" t="s">
        <v>1176</v>
      </c>
      <c r="C861" s="407"/>
      <c r="D861" s="407"/>
      <c r="E861" s="410" t="s">
        <v>1177</v>
      </c>
      <c r="F861" s="407"/>
      <c r="G861" s="407"/>
      <c r="H861" s="411" t="s">
        <v>1178</v>
      </c>
      <c r="I861" s="410" t="s">
        <v>1849</v>
      </c>
      <c r="J861" s="407"/>
      <c r="K861" s="407"/>
      <c r="L861" s="407">
        <v>110001</v>
      </c>
      <c r="M861" s="409">
        <v>0</v>
      </c>
      <c r="N861" s="409">
        <v>25</v>
      </c>
      <c r="O861" s="409">
        <v>0</v>
      </c>
      <c r="P861" s="414">
        <v>-9819421.9100000001</v>
      </c>
    </row>
    <row r="862" spans="1:16" ht="20.100000000000001" customHeight="1">
      <c r="A862" s="412">
        <v>498</v>
      </c>
      <c r="B862" s="406" t="s">
        <v>1176</v>
      </c>
      <c r="C862" s="407"/>
      <c r="D862" s="407"/>
      <c r="E862" s="410" t="s">
        <v>1177</v>
      </c>
      <c r="F862" s="407"/>
      <c r="G862" s="407"/>
      <c r="H862" s="411" t="s">
        <v>1178</v>
      </c>
      <c r="I862" s="410" t="s">
        <v>1849</v>
      </c>
      <c r="J862" s="407"/>
      <c r="K862" s="407"/>
      <c r="L862" s="407">
        <v>110001</v>
      </c>
      <c r="M862" s="409">
        <v>0</v>
      </c>
      <c r="N862" s="409">
        <v>948.98</v>
      </c>
      <c r="O862" s="409">
        <v>0</v>
      </c>
      <c r="P862" s="414">
        <v>-9820370.8900000006</v>
      </c>
    </row>
    <row r="863" spans="1:16" ht="20.100000000000001" customHeight="1">
      <c r="A863" s="412">
        <v>499</v>
      </c>
      <c r="B863" s="406" t="s">
        <v>1176</v>
      </c>
      <c r="C863" s="407"/>
      <c r="D863" s="407"/>
      <c r="E863" s="410" t="s">
        <v>1177</v>
      </c>
      <c r="F863" s="407"/>
      <c r="G863" s="407"/>
      <c r="H863" s="411" t="s">
        <v>1178</v>
      </c>
      <c r="I863" s="410" t="s">
        <v>1849</v>
      </c>
      <c r="J863" s="407"/>
      <c r="K863" s="407"/>
      <c r="L863" s="407">
        <v>110001</v>
      </c>
      <c r="M863" s="409">
        <v>0</v>
      </c>
      <c r="N863" s="409">
        <v>0</v>
      </c>
      <c r="O863" s="409">
        <v>13556.85</v>
      </c>
      <c r="P863" s="414">
        <v>-9806814.0399999991</v>
      </c>
    </row>
    <row r="864" spans="1:16" ht="20.100000000000001" customHeight="1">
      <c r="A864" s="412">
        <v>500</v>
      </c>
      <c r="B864" s="406" t="s">
        <v>1176</v>
      </c>
      <c r="C864" s="407"/>
      <c r="D864" s="407"/>
      <c r="E864" s="410" t="s">
        <v>1177</v>
      </c>
      <c r="F864" s="407"/>
      <c r="G864" s="407"/>
      <c r="H864" s="411" t="s">
        <v>1178</v>
      </c>
      <c r="I864" s="410" t="s">
        <v>1850</v>
      </c>
      <c r="J864" s="407"/>
      <c r="K864" s="407"/>
      <c r="L864" s="407">
        <v>110001</v>
      </c>
      <c r="M864" s="409">
        <v>0</v>
      </c>
      <c r="N864" s="409">
        <v>0</v>
      </c>
      <c r="O864" s="409">
        <v>11000</v>
      </c>
      <c r="P864" s="414">
        <v>-9795814.0399999991</v>
      </c>
    </row>
    <row r="865" spans="1:16" ht="20.100000000000001" customHeight="1">
      <c r="A865" s="412">
        <v>501</v>
      </c>
      <c r="B865" s="406" t="s">
        <v>1176</v>
      </c>
      <c r="C865" s="407"/>
      <c r="D865" s="407"/>
      <c r="E865" s="410" t="s">
        <v>1177</v>
      </c>
      <c r="F865" s="407"/>
      <c r="G865" s="407"/>
      <c r="H865" s="411" t="s">
        <v>1178</v>
      </c>
      <c r="I865" s="410" t="s">
        <v>1851</v>
      </c>
      <c r="J865" s="407"/>
      <c r="K865" s="407"/>
      <c r="L865" s="407">
        <v>110001</v>
      </c>
      <c r="M865" s="409">
        <v>0</v>
      </c>
      <c r="N865" s="409">
        <v>0</v>
      </c>
      <c r="O865" s="409">
        <v>11000</v>
      </c>
      <c r="P865" s="414">
        <v>-9784814.0399999991</v>
      </c>
    </row>
    <row r="866" spans="1:16" ht="20.100000000000001" customHeight="1">
      <c r="A866" s="412">
        <v>502</v>
      </c>
      <c r="B866" s="406" t="s">
        <v>1176</v>
      </c>
      <c r="C866" s="407"/>
      <c r="D866" s="407"/>
      <c r="E866" s="410" t="s">
        <v>1177</v>
      </c>
      <c r="F866" s="407"/>
      <c r="G866" s="407"/>
      <c r="H866" s="411" t="s">
        <v>1178</v>
      </c>
      <c r="I866" s="410" t="s">
        <v>1852</v>
      </c>
      <c r="J866" s="407"/>
      <c r="K866" s="407"/>
      <c r="L866" s="407">
        <v>110001</v>
      </c>
      <c r="M866" s="409">
        <v>0</v>
      </c>
      <c r="N866" s="409">
        <v>0</v>
      </c>
      <c r="O866" s="409">
        <v>11250</v>
      </c>
      <c r="P866" s="414">
        <v>-9773564.0399999991</v>
      </c>
    </row>
    <row r="867" spans="1:16" ht="20.100000000000001" customHeight="1">
      <c r="A867" s="412">
        <v>503</v>
      </c>
      <c r="B867" s="406" t="s">
        <v>1176</v>
      </c>
      <c r="C867" s="407"/>
      <c r="D867" s="407"/>
      <c r="E867" s="410" t="s">
        <v>1177</v>
      </c>
      <c r="F867" s="407"/>
      <c r="G867" s="407"/>
      <c r="H867" s="411" t="s">
        <v>1178</v>
      </c>
      <c r="I867" s="410" t="s">
        <v>1853</v>
      </c>
      <c r="J867" s="407"/>
      <c r="K867" s="407"/>
      <c r="L867" s="407">
        <v>110001</v>
      </c>
      <c r="M867" s="409">
        <v>0</v>
      </c>
      <c r="N867" s="409">
        <v>0</v>
      </c>
      <c r="O867" s="409">
        <v>5265.24</v>
      </c>
      <c r="P867" s="414">
        <v>-9768298.8000000007</v>
      </c>
    </row>
    <row r="868" spans="1:16" ht="20.100000000000001" customHeight="1">
      <c r="A868" s="412">
        <v>504</v>
      </c>
      <c r="B868" s="406" t="s">
        <v>1176</v>
      </c>
      <c r="C868" s="407"/>
      <c r="D868" s="407"/>
      <c r="E868" s="410" t="s">
        <v>1177</v>
      </c>
      <c r="F868" s="407"/>
      <c r="G868" s="407"/>
      <c r="H868" s="411" t="s">
        <v>1178</v>
      </c>
      <c r="I868" s="410" t="s">
        <v>1854</v>
      </c>
      <c r="J868" s="407"/>
      <c r="K868" s="407"/>
      <c r="L868" s="407">
        <v>110001</v>
      </c>
      <c r="M868" s="409">
        <v>0</v>
      </c>
      <c r="N868" s="409">
        <v>0</v>
      </c>
      <c r="O868" s="409">
        <v>5000</v>
      </c>
      <c r="P868" s="414">
        <v>-9763298.8000000007</v>
      </c>
    </row>
    <row r="869" spans="1:16" ht="20.100000000000001" customHeight="1">
      <c r="A869" s="412">
        <v>505</v>
      </c>
      <c r="B869" s="406" t="s">
        <v>1176</v>
      </c>
      <c r="C869" s="407"/>
      <c r="D869" s="407"/>
      <c r="E869" s="410" t="s">
        <v>1177</v>
      </c>
      <c r="F869" s="407"/>
      <c r="G869" s="407"/>
      <c r="H869" s="411" t="s">
        <v>1178</v>
      </c>
      <c r="I869" s="410" t="s">
        <v>1855</v>
      </c>
      <c r="J869" s="407"/>
      <c r="K869" s="407"/>
      <c r="L869" s="407">
        <v>110001</v>
      </c>
      <c r="M869" s="409">
        <v>0</v>
      </c>
      <c r="N869" s="409">
        <v>0</v>
      </c>
      <c r="O869" s="409">
        <v>6000</v>
      </c>
      <c r="P869" s="414">
        <v>-9757298.8000000007</v>
      </c>
    </row>
    <row r="870" spans="1:16" ht="20.100000000000001" customHeight="1">
      <c r="A870" s="412">
        <v>506</v>
      </c>
      <c r="B870" s="406" t="s">
        <v>1176</v>
      </c>
      <c r="C870" s="407"/>
      <c r="D870" s="407"/>
      <c r="E870" s="410" t="s">
        <v>1177</v>
      </c>
      <c r="F870" s="407"/>
      <c r="G870" s="407"/>
      <c r="H870" s="411" t="s">
        <v>1178</v>
      </c>
      <c r="I870" s="410" t="s">
        <v>1856</v>
      </c>
      <c r="J870" s="407"/>
      <c r="K870" s="407"/>
      <c r="L870" s="407">
        <v>110001</v>
      </c>
      <c r="M870" s="409">
        <v>0</v>
      </c>
      <c r="N870" s="409">
        <v>0</v>
      </c>
      <c r="O870" s="409">
        <v>10000</v>
      </c>
      <c r="P870" s="414">
        <v>-9747298.8000000007</v>
      </c>
    </row>
    <row r="871" spans="1:16" ht="20.100000000000001" customHeight="1">
      <c r="A871" s="412">
        <v>507</v>
      </c>
      <c r="B871" s="406" t="s">
        <v>1176</v>
      </c>
      <c r="C871" s="407"/>
      <c r="D871" s="407"/>
      <c r="E871" s="410" t="s">
        <v>1177</v>
      </c>
      <c r="F871" s="407"/>
      <c r="G871" s="407"/>
      <c r="H871" s="411" t="s">
        <v>1178</v>
      </c>
      <c r="I871" s="410" t="s">
        <v>1857</v>
      </c>
      <c r="J871" s="407"/>
      <c r="K871" s="407"/>
      <c r="L871" s="407">
        <v>110001</v>
      </c>
      <c r="M871" s="409">
        <v>0</v>
      </c>
      <c r="N871" s="409">
        <v>0</v>
      </c>
      <c r="O871" s="409">
        <v>11000</v>
      </c>
      <c r="P871" s="414">
        <v>-9736298.8000000007</v>
      </c>
    </row>
    <row r="872" spans="1:16" ht="20.100000000000001" customHeight="1">
      <c r="A872" s="412">
        <v>508</v>
      </c>
      <c r="B872" s="406" t="s">
        <v>1176</v>
      </c>
      <c r="C872" s="407"/>
      <c r="D872" s="407"/>
      <c r="E872" s="410" t="s">
        <v>1177</v>
      </c>
      <c r="F872" s="407"/>
      <c r="G872" s="407"/>
      <c r="H872" s="411" t="s">
        <v>1178</v>
      </c>
      <c r="I872" s="410" t="s">
        <v>1179</v>
      </c>
      <c r="J872" s="407"/>
      <c r="K872" s="407"/>
      <c r="L872" s="407">
        <v>110001</v>
      </c>
      <c r="M872" s="409">
        <v>0</v>
      </c>
      <c r="N872" s="409">
        <v>903.79</v>
      </c>
      <c r="O872" s="409">
        <v>0</v>
      </c>
      <c r="P872" s="414">
        <v>-9737202.5899999999</v>
      </c>
    </row>
    <row r="873" spans="1:16" ht="20.100000000000001" customHeight="1">
      <c r="A873" s="412">
        <v>509</v>
      </c>
      <c r="B873" s="406" t="s">
        <v>1176</v>
      </c>
      <c r="C873" s="407"/>
      <c r="D873" s="407"/>
      <c r="E873" s="410" t="s">
        <v>1177</v>
      </c>
      <c r="F873" s="407"/>
      <c r="G873" s="407"/>
      <c r="H873" s="411" t="s">
        <v>1178</v>
      </c>
      <c r="I873" s="410" t="s">
        <v>1179</v>
      </c>
      <c r="J873" s="407"/>
      <c r="K873" s="407"/>
      <c r="L873" s="407">
        <v>110001</v>
      </c>
      <c r="M873" s="409">
        <v>0</v>
      </c>
      <c r="N873" s="409">
        <v>25</v>
      </c>
      <c r="O873" s="409">
        <v>0</v>
      </c>
      <c r="P873" s="414">
        <v>-9737227.5899999999</v>
      </c>
    </row>
    <row r="874" spans="1:16" ht="20.100000000000001" customHeight="1">
      <c r="A874" s="412">
        <v>510</v>
      </c>
      <c r="B874" s="406" t="s">
        <v>1176</v>
      </c>
      <c r="C874" s="407"/>
      <c r="D874" s="407"/>
      <c r="E874" s="410" t="s">
        <v>1177</v>
      </c>
      <c r="F874" s="407"/>
      <c r="G874" s="407"/>
      <c r="H874" s="411" t="s">
        <v>1178</v>
      </c>
      <c r="I874" s="410" t="s">
        <v>1179</v>
      </c>
      <c r="J874" s="407"/>
      <c r="K874" s="407"/>
      <c r="L874" s="407">
        <v>110001</v>
      </c>
      <c r="M874" s="409">
        <v>0</v>
      </c>
      <c r="N874" s="409">
        <v>0</v>
      </c>
      <c r="O874" s="409">
        <v>17594.32</v>
      </c>
      <c r="P874" s="414">
        <v>-9719633.2699999996</v>
      </c>
    </row>
    <row r="875" spans="1:16" ht="20.100000000000001" customHeight="1">
      <c r="A875" s="412">
        <v>511</v>
      </c>
      <c r="B875" s="406" t="s">
        <v>1176</v>
      </c>
      <c r="C875" s="407"/>
      <c r="D875" s="407"/>
      <c r="E875" s="410" t="s">
        <v>1177</v>
      </c>
      <c r="F875" s="407"/>
      <c r="G875" s="407"/>
      <c r="H875" s="411" t="s">
        <v>1178</v>
      </c>
      <c r="I875" s="410" t="s">
        <v>1858</v>
      </c>
      <c r="J875" s="407"/>
      <c r="K875" s="407"/>
      <c r="L875" s="407">
        <v>110001</v>
      </c>
      <c r="M875" s="409">
        <v>0</v>
      </c>
      <c r="N875" s="409">
        <v>0</v>
      </c>
      <c r="O875" s="409">
        <v>5265.24</v>
      </c>
      <c r="P875" s="414">
        <v>-9714368.0299999993</v>
      </c>
    </row>
    <row r="876" spans="1:16" ht="20.100000000000001" customHeight="1">
      <c r="A876" s="412">
        <v>512</v>
      </c>
      <c r="B876" s="406" t="s">
        <v>1176</v>
      </c>
      <c r="C876" s="407"/>
      <c r="D876" s="407"/>
      <c r="E876" s="410" t="s">
        <v>1177</v>
      </c>
      <c r="F876" s="407"/>
      <c r="G876" s="407"/>
      <c r="H876" s="411" t="s">
        <v>1178</v>
      </c>
      <c r="I876" s="410" t="s">
        <v>1859</v>
      </c>
      <c r="J876" s="407"/>
      <c r="K876" s="407"/>
      <c r="L876" s="407">
        <v>110001</v>
      </c>
      <c r="M876" s="409">
        <v>0</v>
      </c>
      <c r="N876" s="409">
        <v>700</v>
      </c>
      <c r="O876" s="409">
        <v>0</v>
      </c>
      <c r="P876" s="414">
        <v>-9715068.0299999993</v>
      </c>
    </row>
    <row r="877" spans="1:16" ht="20.100000000000001" customHeight="1">
      <c r="A877" s="412">
        <v>513</v>
      </c>
      <c r="B877" s="406" t="s">
        <v>1176</v>
      </c>
      <c r="C877" s="407"/>
      <c r="D877" s="407"/>
      <c r="E877" s="410" t="s">
        <v>1177</v>
      </c>
      <c r="F877" s="407"/>
      <c r="G877" s="407"/>
      <c r="H877" s="411" t="s">
        <v>1178</v>
      </c>
      <c r="I877" s="410" t="s">
        <v>1859</v>
      </c>
      <c r="J877" s="407"/>
      <c r="K877" s="407"/>
      <c r="L877" s="407">
        <v>110001</v>
      </c>
      <c r="M877" s="409">
        <v>0</v>
      </c>
      <c r="N877" s="409">
        <v>0</v>
      </c>
      <c r="O877" s="409">
        <v>10000</v>
      </c>
      <c r="P877" s="414">
        <v>-9705068.0299999993</v>
      </c>
    </row>
    <row r="878" spans="1:16" ht="20.100000000000001" customHeight="1">
      <c r="A878" s="412">
        <v>514</v>
      </c>
      <c r="B878" s="406" t="s">
        <v>1176</v>
      </c>
      <c r="C878" s="407"/>
      <c r="D878" s="407"/>
      <c r="E878" s="410" t="s">
        <v>1177</v>
      </c>
      <c r="F878" s="407"/>
      <c r="G878" s="407"/>
      <c r="H878" s="411" t="s">
        <v>1178</v>
      </c>
      <c r="I878" s="410" t="s">
        <v>1860</v>
      </c>
      <c r="J878" s="407"/>
      <c r="K878" s="407"/>
      <c r="L878" s="407">
        <v>110001</v>
      </c>
      <c r="M878" s="409">
        <v>0</v>
      </c>
      <c r="N878" s="409">
        <v>787.5</v>
      </c>
      <c r="O878" s="409">
        <v>0</v>
      </c>
      <c r="P878" s="414">
        <v>-9705855.5299999993</v>
      </c>
    </row>
    <row r="879" spans="1:16" ht="20.100000000000001" customHeight="1">
      <c r="A879" s="412">
        <v>515</v>
      </c>
      <c r="B879" s="406" t="s">
        <v>1176</v>
      </c>
      <c r="C879" s="407"/>
      <c r="D879" s="407"/>
      <c r="E879" s="410" t="s">
        <v>1177</v>
      </c>
      <c r="F879" s="407"/>
      <c r="G879" s="407"/>
      <c r="H879" s="411" t="s">
        <v>1178</v>
      </c>
      <c r="I879" s="410" t="s">
        <v>1860</v>
      </c>
      <c r="J879" s="407"/>
      <c r="K879" s="407"/>
      <c r="L879" s="407">
        <v>110001</v>
      </c>
      <c r="M879" s="409">
        <v>0</v>
      </c>
      <c r="N879" s="409">
        <v>0</v>
      </c>
      <c r="O879" s="409">
        <v>11250</v>
      </c>
      <c r="P879" s="414">
        <v>-9694605.5299999993</v>
      </c>
    </row>
    <row r="880" spans="1:16" ht="20.100000000000001" customHeight="1">
      <c r="A880" s="412">
        <v>516</v>
      </c>
      <c r="B880" s="406" t="s">
        <v>1176</v>
      </c>
      <c r="C880" s="407"/>
      <c r="D880" s="407"/>
      <c r="E880" s="410" t="s">
        <v>1177</v>
      </c>
      <c r="F880" s="407"/>
      <c r="G880" s="407"/>
      <c r="H880" s="411" t="s">
        <v>1178</v>
      </c>
      <c r="I880" s="410" t="s">
        <v>1861</v>
      </c>
      <c r="J880" s="407"/>
      <c r="K880" s="407"/>
      <c r="L880" s="407">
        <v>110001</v>
      </c>
      <c r="M880" s="409">
        <v>0</v>
      </c>
      <c r="N880" s="409">
        <v>490</v>
      </c>
      <c r="O880" s="409">
        <v>0</v>
      </c>
      <c r="P880" s="414">
        <v>-9695095.5299999993</v>
      </c>
    </row>
    <row r="881" spans="1:16" ht="20.100000000000001" customHeight="1">
      <c r="A881" s="412">
        <v>517</v>
      </c>
      <c r="B881" s="406" t="s">
        <v>1176</v>
      </c>
      <c r="C881" s="407"/>
      <c r="D881" s="407"/>
      <c r="E881" s="410" t="s">
        <v>1177</v>
      </c>
      <c r="F881" s="407"/>
      <c r="G881" s="407"/>
      <c r="H881" s="411" t="s">
        <v>1178</v>
      </c>
      <c r="I881" s="410" t="s">
        <v>1862</v>
      </c>
      <c r="J881" s="407"/>
      <c r="K881" s="407"/>
      <c r="L881" s="407">
        <v>110001</v>
      </c>
      <c r="M881" s="409">
        <v>0</v>
      </c>
      <c r="N881" s="409">
        <v>0</v>
      </c>
      <c r="O881" s="409">
        <v>5000</v>
      </c>
      <c r="P881" s="414">
        <v>-9690095.5299999993</v>
      </c>
    </row>
    <row r="882" spans="1:16" ht="20.100000000000001" customHeight="1">
      <c r="A882" s="412">
        <v>518</v>
      </c>
      <c r="B882" s="406" t="s">
        <v>1176</v>
      </c>
      <c r="C882" s="407"/>
      <c r="D882" s="407"/>
      <c r="E882" s="410" t="s">
        <v>1177</v>
      </c>
      <c r="F882" s="407"/>
      <c r="G882" s="407"/>
      <c r="H882" s="411" t="s">
        <v>1178</v>
      </c>
      <c r="I882" s="410" t="s">
        <v>1863</v>
      </c>
      <c r="J882" s="407"/>
      <c r="K882" s="407"/>
      <c r="L882" s="407">
        <v>110001</v>
      </c>
      <c r="M882" s="409">
        <v>0</v>
      </c>
      <c r="N882" s="409">
        <v>0</v>
      </c>
      <c r="O882" s="409">
        <v>6000</v>
      </c>
      <c r="P882" s="414">
        <v>-9684095.5299999993</v>
      </c>
    </row>
    <row r="883" spans="1:16" ht="20.100000000000001" customHeight="1">
      <c r="A883" s="412">
        <v>519</v>
      </c>
      <c r="B883" s="406" t="s">
        <v>1176</v>
      </c>
      <c r="C883" s="407"/>
      <c r="D883" s="407"/>
      <c r="E883" s="410" t="s">
        <v>1177</v>
      </c>
      <c r="F883" s="407"/>
      <c r="G883" s="407"/>
      <c r="H883" s="411" t="s">
        <v>1178</v>
      </c>
      <c r="I883" s="410" t="s">
        <v>1864</v>
      </c>
      <c r="J883" s="407"/>
      <c r="K883" s="407"/>
      <c r="L883" s="407">
        <v>110001</v>
      </c>
      <c r="M883" s="409">
        <v>0</v>
      </c>
      <c r="N883" s="409">
        <v>0</v>
      </c>
      <c r="O883" s="409">
        <v>4500</v>
      </c>
      <c r="P883" s="414">
        <v>-9679595.5299999993</v>
      </c>
    </row>
    <row r="884" spans="1:16" ht="20.100000000000001" customHeight="1">
      <c r="A884" s="412">
        <v>520</v>
      </c>
      <c r="B884" s="406" t="s">
        <v>1176</v>
      </c>
      <c r="C884" s="407"/>
      <c r="D884" s="407"/>
      <c r="E884" s="410" t="s">
        <v>1177</v>
      </c>
      <c r="F884" s="407"/>
      <c r="G884" s="407"/>
      <c r="H884" s="411" t="s">
        <v>1178</v>
      </c>
      <c r="I884" s="410" t="s">
        <v>1865</v>
      </c>
      <c r="J884" s="407"/>
      <c r="K884" s="407"/>
      <c r="L884" s="407">
        <v>110001</v>
      </c>
      <c r="M884" s="409">
        <v>0</v>
      </c>
      <c r="N884" s="409">
        <v>973.98</v>
      </c>
      <c r="O884" s="409">
        <v>0</v>
      </c>
      <c r="P884" s="414">
        <v>-9680569.5099999998</v>
      </c>
    </row>
    <row r="885" spans="1:16" ht="20.100000000000001" customHeight="1">
      <c r="A885" s="412">
        <v>521</v>
      </c>
      <c r="B885" s="406" t="s">
        <v>1176</v>
      </c>
      <c r="C885" s="407"/>
      <c r="D885" s="407"/>
      <c r="E885" s="410" t="s">
        <v>1177</v>
      </c>
      <c r="F885" s="407"/>
      <c r="G885" s="407"/>
      <c r="H885" s="411" t="s">
        <v>1178</v>
      </c>
      <c r="I885" s="410" t="s">
        <v>1865</v>
      </c>
      <c r="J885" s="407"/>
      <c r="K885" s="407"/>
      <c r="L885" s="407">
        <v>110001</v>
      </c>
      <c r="M885" s="409">
        <v>0</v>
      </c>
      <c r="N885" s="409">
        <v>0</v>
      </c>
      <c r="O885" s="409">
        <v>13556.85</v>
      </c>
      <c r="P885" s="414">
        <v>-9667012.6600000001</v>
      </c>
    </row>
    <row r="886" spans="1:16" ht="20.100000000000001" customHeight="1">
      <c r="A886" s="412">
        <v>522</v>
      </c>
      <c r="B886" s="406" t="s">
        <v>1176</v>
      </c>
      <c r="C886" s="407"/>
      <c r="D886" s="407"/>
      <c r="E886" s="410" t="s">
        <v>1177</v>
      </c>
      <c r="F886" s="407"/>
      <c r="G886" s="407"/>
      <c r="H886" s="411" t="s">
        <v>1178</v>
      </c>
      <c r="I886" s="410" t="s">
        <v>1866</v>
      </c>
      <c r="J886" s="407"/>
      <c r="K886" s="407"/>
      <c r="L886" s="407">
        <v>110001</v>
      </c>
      <c r="M886" s="409">
        <v>0</v>
      </c>
      <c r="N886" s="409">
        <v>0</v>
      </c>
      <c r="O886" s="409">
        <v>11000</v>
      </c>
      <c r="P886" s="414">
        <v>-9656012.6600000001</v>
      </c>
    </row>
    <row r="887" spans="1:16" ht="20.100000000000001" customHeight="1">
      <c r="A887" s="412">
        <v>523</v>
      </c>
      <c r="B887" s="406" t="s">
        <v>1176</v>
      </c>
      <c r="C887" s="407"/>
      <c r="D887" s="407"/>
      <c r="E887" s="410" t="s">
        <v>1177</v>
      </c>
      <c r="F887" s="407"/>
      <c r="G887" s="407"/>
      <c r="H887" s="411" t="s">
        <v>1178</v>
      </c>
      <c r="I887" s="410" t="s">
        <v>1867</v>
      </c>
      <c r="J887" s="407"/>
      <c r="K887" s="407"/>
      <c r="L887" s="407">
        <v>110001</v>
      </c>
      <c r="M887" s="409">
        <v>0</v>
      </c>
      <c r="N887" s="409">
        <v>1116.18</v>
      </c>
      <c r="O887" s="409">
        <v>0</v>
      </c>
      <c r="P887" s="414">
        <v>-9657128.8399999999</v>
      </c>
    </row>
    <row r="888" spans="1:16" ht="20.100000000000001" customHeight="1">
      <c r="A888" s="412">
        <v>524</v>
      </c>
      <c r="B888" s="406" t="s">
        <v>1176</v>
      </c>
      <c r="C888" s="407"/>
      <c r="D888" s="407"/>
      <c r="E888" s="410" t="s">
        <v>1177</v>
      </c>
      <c r="F888" s="407"/>
      <c r="G888" s="407"/>
      <c r="H888" s="411" t="s">
        <v>1178</v>
      </c>
      <c r="I888" s="410" t="s">
        <v>1867</v>
      </c>
      <c r="J888" s="407"/>
      <c r="K888" s="407"/>
      <c r="L888" s="407">
        <v>110001</v>
      </c>
      <c r="M888" s="409">
        <v>0</v>
      </c>
      <c r="N888" s="409">
        <v>0</v>
      </c>
      <c r="O888" s="409">
        <v>8786.81</v>
      </c>
      <c r="P888" s="414">
        <v>-9648342.0299999993</v>
      </c>
    </row>
    <row r="889" spans="1:16" ht="20.100000000000001" customHeight="1">
      <c r="A889" s="412">
        <v>525</v>
      </c>
      <c r="B889" s="406" t="s">
        <v>1176</v>
      </c>
      <c r="C889" s="407"/>
      <c r="D889" s="407"/>
      <c r="E889" s="410" t="s">
        <v>1868</v>
      </c>
      <c r="F889" s="407"/>
      <c r="G889" s="407"/>
      <c r="H889" s="411" t="s">
        <v>1869</v>
      </c>
      <c r="I889" s="410" t="s">
        <v>1148</v>
      </c>
      <c r="J889" s="410" t="s">
        <v>1870</v>
      </c>
      <c r="K889" s="410" t="s">
        <v>1871</v>
      </c>
      <c r="L889" s="407">
        <v>150373</v>
      </c>
      <c r="M889" s="409">
        <v>0</v>
      </c>
      <c r="N889" s="409">
        <v>0</v>
      </c>
      <c r="O889" s="409">
        <v>8000</v>
      </c>
      <c r="P889" s="415">
        <v>-9640342.0299999993</v>
      </c>
    </row>
    <row r="890" spans="1:16" ht="20.100000000000001" customHeight="1">
      <c r="A890" s="412">
        <v>526</v>
      </c>
      <c r="B890" s="406" t="s">
        <v>1320</v>
      </c>
      <c r="C890" s="407"/>
      <c r="D890" s="407"/>
      <c r="E890" s="410" t="s">
        <v>1872</v>
      </c>
      <c r="F890" s="407"/>
      <c r="G890" s="407"/>
      <c r="H890" s="411" t="s">
        <v>1873</v>
      </c>
      <c r="I890" s="410" t="s">
        <v>1148</v>
      </c>
      <c r="J890" s="410" t="s">
        <v>1874</v>
      </c>
      <c r="K890" s="410" t="s">
        <v>1875</v>
      </c>
      <c r="L890" s="407">
        <v>110001</v>
      </c>
      <c r="M890" s="409">
        <v>0</v>
      </c>
      <c r="N890" s="409">
        <v>0</v>
      </c>
      <c r="O890" s="409">
        <v>6985.88</v>
      </c>
      <c r="P890" s="415">
        <v>-9633356.1500000004</v>
      </c>
    </row>
    <row r="891" spans="1:16" ht="20.100000000000001" customHeight="1">
      <c r="A891" s="412">
        <v>527</v>
      </c>
      <c r="B891" s="406" t="s">
        <v>1320</v>
      </c>
      <c r="C891" s="407"/>
      <c r="D891" s="407"/>
      <c r="E891" s="410" t="s">
        <v>1872</v>
      </c>
      <c r="F891" s="407"/>
      <c r="G891" s="407"/>
      <c r="H891" s="411" t="s">
        <v>1873</v>
      </c>
      <c r="I891" s="410" t="s">
        <v>1148</v>
      </c>
      <c r="J891" s="410" t="s">
        <v>1874</v>
      </c>
      <c r="K891" s="410" t="s">
        <v>1875</v>
      </c>
      <c r="L891" s="407">
        <v>110001</v>
      </c>
      <c r="M891" s="409">
        <v>0</v>
      </c>
      <c r="N891" s="409">
        <v>0</v>
      </c>
      <c r="O891" s="409">
        <v>118.69</v>
      </c>
      <c r="P891" s="415">
        <v>-9633237.4600000009</v>
      </c>
    </row>
    <row r="892" spans="1:16" ht="20.100000000000001" customHeight="1">
      <c r="A892" s="412">
        <v>528</v>
      </c>
      <c r="B892" s="406" t="s">
        <v>1320</v>
      </c>
      <c r="C892" s="407"/>
      <c r="D892" s="407"/>
      <c r="E892" s="410" t="s">
        <v>1876</v>
      </c>
      <c r="F892" s="407"/>
      <c r="G892" s="407"/>
      <c r="H892" s="411" t="s">
        <v>1877</v>
      </c>
      <c r="I892" s="410" t="s">
        <v>1148</v>
      </c>
      <c r="J892" s="410" t="s">
        <v>1878</v>
      </c>
      <c r="K892" s="410" t="s">
        <v>1879</v>
      </c>
      <c r="L892" s="407">
        <v>110001</v>
      </c>
      <c r="M892" s="409">
        <v>0</v>
      </c>
      <c r="N892" s="409">
        <v>0</v>
      </c>
      <c r="O892" s="409">
        <v>500</v>
      </c>
      <c r="P892" s="415">
        <v>-9632737.4600000009</v>
      </c>
    </row>
    <row r="893" spans="1:16" ht="20.100000000000001" customHeight="1">
      <c r="A893" s="412">
        <v>529</v>
      </c>
      <c r="B893" s="406" t="s">
        <v>1320</v>
      </c>
      <c r="C893" s="407"/>
      <c r="D893" s="407"/>
      <c r="E893" s="410" t="s">
        <v>1880</v>
      </c>
      <c r="F893" s="407"/>
      <c r="G893" s="407"/>
      <c r="H893" s="411" t="s">
        <v>1881</v>
      </c>
      <c r="I893" s="410" t="s">
        <v>1148</v>
      </c>
      <c r="J893" s="410" t="s">
        <v>1882</v>
      </c>
      <c r="K893" s="410" t="s">
        <v>1883</v>
      </c>
      <c r="L893" s="407">
        <v>150373</v>
      </c>
      <c r="M893" s="409">
        <v>0</v>
      </c>
      <c r="N893" s="409">
        <v>0</v>
      </c>
      <c r="O893" s="409">
        <v>259.08</v>
      </c>
      <c r="P893" s="415">
        <v>-9632478.3800000008</v>
      </c>
    </row>
    <row r="894" spans="1:16" ht="20.100000000000001" customHeight="1">
      <c r="A894" s="412">
        <v>530</v>
      </c>
      <c r="B894" s="406" t="s">
        <v>1320</v>
      </c>
      <c r="C894" s="407"/>
      <c r="D894" s="407"/>
      <c r="E894" s="410" t="s">
        <v>1884</v>
      </c>
      <c r="F894" s="407"/>
      <c r="G894" s="407"/>
      <c r="H894" s="411" t="s">
        <v>1881</v>
      </c>
      <c r="I894" s="410" t="s">
        <v>1148</v>
      </c>
      <c r="J894" s="410" t="s">
        <v>1885</v>
      </c>
      <c r="K894" s="410" t="s">
        <v>1886</v>
      </c>
      <c r="L894" s="407">
        <v>150373</v>
      </c>
      <c r="M894" s="409">
        <v>0</v>
      </c>
      <c r="N894" s="409">
        <v>0</v>
      </c>
      <c r="O894" s="409">
        <v>259.08</v>
      </c>
      <c r="P894" s="415">
        <v>-9632219.3000000007</v>
      </c>
    </row>
    <row r="895" spans="1:16" ht="20.100000000000001" customHeight="1">
      <c r="A895" s="412">
        <v>531</v>
      </c>
      <c r="B895" s="406" t="s">
        <v>1320</v>
      </c>
      <c r="C895" s="407"/>
      <c r="D895" s="407"/>
      <c r="E895" s="410" t="s">
        <v>1887</v>
      </c>
      <c r="F895" s="407"/>
      <c r="G895" s="407"/>
      <c r="H895" s="411" t="s">
        <v>1888</v>
      </c>
      <c r="I895" s="410" t="s">
        <v>1148</v>
      </c>
      <c r="J895" s="410" t="s">
        <v>1889</v>
      </c>
      <c r="K895" s="410" t="s">
        <v>1890</v>
      </c>
      <c r="L895" s="407">
        <v>150373</v>
      </c>
      <c r="M895" s="409">
        <v>0</v>
      </c>
      <c r="N895" s="409">
        <v>0</v>
      </c>
      <c r="O895" s="409">
        <v>4172.3999999999996</v>
      </c>
      <c r="P895" s="415">
        <v>-9628046.9000000004</v>
      </c>
    </row>
    <row r="896" spans="1:16" ht="20.100000000000001" customHeight="1">
      <c r="A896" s="412">
        <v>532</v>
      </c>
      <c r="B896" s="406" t="s">
        <v>1251</v>
      </c>
      <c r="C896" s="407"/>
      <c r="D896" s="407"/>
      <c r="E896" s="410" t="s">
        <v>1891</v>
      </c>
      <c r="F896" s="407"/>
      <c r="G896" s="407"/>
      <c r="H896" s="411" t="s">
        <v>1892</v>
      </c>
      <c r="I896" s="410" t="s">
        <v>1893</v>
      </c>
      <c r="J896" s="407"/>
      <c r="K896" s="407"/>
      <c r="L896" s="407">
        <v>110001</v>
      </c>
      <c r="M896" s="409">
        <v>0</v>
      </c>
      <c r="N896" s="409">
        <v>5265.24</v>
      </c>
      <c r="O896" s="409">
        <v>0</v>
      </c>
      <c r="P896" s="414">
        <v>-9633312.1400000006</v>
      </c>
    </row>
    <row r="897" spans="1:16" ht="20.100000000000001" customHeight="1">
      <c r="A897" s="412">
        <v>533</v>
      </c>
      <c r="B897" s="406" t="s">
        <v>1251</v>
      </c>
      <c r="C897" s="407"/>
      <c r="D897" s="407"/>
      <c r="E897" s="410" t="s">
        <v>1891</v>
      </c>
      <c r="F897" s="407"/>
      <c r="G897" s="407"/>
      <c r="H897" s="411" t="s">
        <v>1892</v>
      </c>
      <c r="I897" s="410" t="s">
        <v>1894</v>
      </c>
      <c r="J897" s="407"/>
      <c r="K897" s="407"/>
      <c r="L897" s="407">
        <v>110001</v>
      </c>
      <c r="M897" s="409">
        <v>0</v>
      </c>
      <c r="N897" s="409">
        <v>5265.24</v>
      </c>
      <c r="O897" s="409">
        <v>0</v>
      </c>
      <c r="P897" s="414">
        <v>-9638577.3800000008</v>
      </c>
    </row>
    <row r="898" spans="1:16" ht="20.100000000000001" customHeight="1">
      <c r="A898" s="412">
        <v>534</v>
      </c>
      <c r="B898" s="406" t="s">
        <v>1251</v>
      </c>
      <c r="C898" s="407"/>
      <c r="D898" s="407"/>
      <c r="E898" s="410" t="s">
        <v>1895</v>
      </c>
      <c r="F898" s="407"/>
      <c r="G898" s="407"/>
      <c r="H898" s="411" t="s">
        <v>1896</v>
      </c>
      <c r="I898" s="410" t="s">
        <v>1148</v>
      </c>
      <c r="J898" s="410" t="s">
        <v>1897</v>
      </c>
      <c r="K898" s="410" t="s">
        <v>1898</v>
      </c>
      <c r="L898" s="407">
        <v>150373</v>
      </c>
      <c r="M898" s="409">
        <v>0</v>
      </c>
      <c r="N898" s="409">
        <v>0</v>
      </c>
      <c r="O898" s="409">
        <v>2904.79</v>
      </c>
      <c r="P898" s="415">
        <v>-9635672.5899999999</v>
      </c>
    </row>
    <row r="899" spans="1:16" ht="20.100000000000001" customHeight="1">
      <c r="A899" s="412">
        <v>535</v>
      </c>
      <c r="B899" s="406" t="s">
        <v>1251</v>
      </c>
      <c r="C899" s="407"/>
      <c r="D899" s="407"/>
      <c r="E899" s="410" t="s">
        <v>1895</v>
      </c>
      <c r="F899" s="407"/>
      <c r="G899" s="407"/>
      <c r="H899" s="411" t="s">
        <v>1896</v>
      </c>
      <c r="I899" s="410" t="s">
        <v>1148</v>
      </c>
      <c r="J899" s="410" t="s">
        <v>1897</v>
      </c>
      <c r="K899" s="410" t="s">
        <v>1898</v>
      </c>
      <c r="L899" s="407">
        <v>150373</v>
      </c>
      <c r="M899" s="409">
        <v>0</v>
      </c>
      <c r="N899" s="409">
        <v>0</v>
      </c>
      <c r="O899" s="409">
        <v>173.77</v>
      </c>
      <c r="P899" s="415">
        <v>-9635498.8200000003</v>
      </c>
    </row>
    <row r="900" spans="1:16" ht="20.100000000000001" customHeight="1">
      <c r="A900" s="412">
        <v>536</v>
      </c>
      <c r="B900" s="406" t="s">
        <v>1251</v>
      </c>
      <c r="C900" s="407"/>
      <c r="D900" s="407"/>
      <c r="E900" s="410" t="s">
        <v>1895</v>
      </c>
      <c r="F900" s="407"/>
      <c r="G900" s="407"/>
      <c r="H900" s="411" t="s">
        <v>1896</v>
      </c>
      <c r="I900" s="410" t="s">
        <v>1148</v>
      </c>
      <c r="J900" s="410" t="s">
        <v>1897</v>
      </c>
      <c r="K900" s="410" t="s">
        <v>1898</v>
      </c>
      <c r="L900" s="407">
        <v>150373</v>
      </c>
      <c r="M900" s="409">
        <v>0</v>
      </c>
      <c r="N900" s="409">
        <v>0</v>
      </c>
      <c r="O900" s="409">
        <v>241.43</v>
      </c>
      <c r="P900" s="415">
        <v>-9635257.3900000006</v>
      </c>
    </row>
    <row r="901" spans="1:16" ht="20.100000000000001" customHeight="1">
      <c r="A901" s="412">
        <v>537</v>
      </c>
      <c r="B901" s="406" t="s">
        <v>1251</v>
      </c>
      <c r="C901" s="407"/>
      <c r="D901" s="407"/>
      <c r="E901" s="410" t="s">
        <v>1895</v>
      </c>
      <c r="F901" s="407"/>
      <c r="G901" s="407"/>
      <c r="H901" s="411" t="s">
        <v>1896</v>
      </c>
      <c r="I901" s="410" t="s">
        <v>1148</v>
      </c>
      <c r="J901" s="410" t="s">
        <v>1897</v>
      </c>
      <c r="K901" s="410" t="s">
        <v>1898</v>
      </c>
      <c r="L901" s="407">
        <v>150373</v>
      </c>
      <c r="M901" s="409">
        <v>0</v>
      </c>
      <c r="N901" s="409">
        <v>0</v>
      </c>
      <c r="O901" s="409">
        <v>968.26</v>
      </c>
      <c r="P901" s="415">
        <v>-9634289.1300000008</v>
      </c>
    </row>
    <row r="902" spans="1:16" ht="20.100000000000001" customHeight="1">
      <c r="A902" s="412">
        <v>538</v>
      </c>
      <c r="B902" s="406" t="s">
        <v>1251</v>
      </c>
      <c r="C902" s="407"/>
      <c r="D902" s="407"/>
      <c r="E902" s="410" t="s">
        <v>1899</v>
      </c>
      <c r="F902" s="407"/>
      <c r="G902" s="407"/>
      <c r="H902" s="411" t="s">
        <v>1900</v>
      </c>
      <c r="I902" s="410" t="s">
        <v>1148</v>
      </c>
      <c r="J902" s="410" t="s">
        <v>1901</v>
      </c>
      <c r="K902" s="410" t="s">
        <v>1902</v>
      </c>
      <c r="L902" s="407">
        <v>110001</v>
      </c>
      <c r="M902" s="409">
        <v>0</v>
      </c>
      <c r="N902" s="409">
        <v>0</v>
      </c>
      <c r="O902" s="409">
        <v>1744.1</v>
      </c>
      <c r="P902" s="415">
        <v>-9632545.0299999993</v>
      </c>
    </row>
    <row r="903" spans="1:16" ht="20.100000000000001" customHeight="1">
      <c r="A903" s="412">
        <v>539</v>
      </c>
      <c r="B903" s="406" t="s">
        <v>1251</v>
      </c>
      <c r="C903" s="407"/>
      <c r="D903" s="407"/>
      <c r="E903" s="410" t="s">
        <v>1903</v>
      </c>
      <c r="F903" s="407"/>
      <c r="G903" s="407"/>
      <c r="H903" s="411" t="s">
        <v>1904</v>
      </c>
      <c r="I903" s="410" t="s">
        <v>1148</v>
      </c>
      <c r="J903" s="410" t="s">
        <v>1905</v>
      </c>
      <c r="K903" s="410" t="s">
        <v>1906</v>
      </c>
      <c r="L903" s="407">
        <v>110001</v>
      </c>
      <c r="M903" s="409">
        <v>0</v>
      </c>
      <c r="N903" s="409">
        <v>0</v>
      </c>
      <c r="O903" s="409">
        <v>7253.33</v>
      </c>
      <c r="P903" s="415">
        <v>-9625291.6999999993</v>
      </c>
    </row>
    <row r="904" spans="1:16" ht="20.100000000000001" customHeight="1">
      <c r="A904" s="412">
        <v>540</v>
      </c>
      <c r="B904" s="406" t="s">
        <v>1251</v>
      </c>
      <c r="C904" s="407"/>
      <c r="D904" s="407"/>
      <c r="E904" s="410" t="s">
        <v>1903</v>
      </c>
      <c r="F904" s="407"/>
      <c r="G904" s="407"/>
      <c r="H904" s="411" t="s">
        <v>1904</v>
      </c>
      <c r="I904" s="410" t="s">
        <v>1148</v>
      </c>
      <c r="J904" s="410" t="s">
        <v>1905</v>
      </c>
      <c r="K904" s="410" t="s">
        <v>1906</v>
      </c>
      <c r="L904" s="407">
        <v>110001</v>
      </c>
      <c r="M904" s="409">
        <v>0</v>
      </c>
      <c r="N904" s="409">
        <v>0</v>
      </c>
      <c r="O904" s="409">
        <v>346.6</v>
      </c>
      <c r="P904" s="415">
        <v>-9624945.0999999996</v>
      </c>
    </row>
    <row r="905" spans="1:16" ht="20.100000000000001" customHeight="1">
      <c r="A905" s="412">
        <v>541</v>
      </c>
      <c r="B905" s="406" t="s">
        <v>1251</v>
      </c>
      <c r="C905" s="407"/>
      <c r="D905" s="407"/>
      <c r="E905" s="410" t="s">
        <v>1903</v>
      </c>
      <c r="F905" s="407"/>
      <c r="G905" s="407"/>
      <c r="H905" s="411" t="s">
        <v>1904</v>
      </c>
      <c r="I905" s="410" t="s">
        <v>1148</v>
      </c>
      <c r="J905" s="410" t="s">
        <v>1905</v>
      </c>
      <c r="K905" s="410" t="s">
        <v>1906</v>
      </c>
      <c r="L905" s="407">
        <v>110001</v>
      </c>
      <c r="M905" s="409">
        <v>0</v>
      </c>
      <c r="N905" s="409">
        <v>0</v>
      </c>
      <c r="O905" s="409">
        <v>604.64</v>
      </c>
      <c r="P905" s="415">
        <v>-9624340.4600000009</v>
      </c>
    </row>
    <row r="906" spans="1:16" ht="20.100000000000001" customHeight="1">
      <c r="A906" s="412">
        <v>542</v>
      </c>
      <c r="B906" s="406" t="s">
        <v>1251</v>
      </c>
      <c r="C906" s="407"/>
      <c r="D906" s="407"/>
      <c r="E906" s="410" t="s">
        <v>1907</v>
      </c>
      <c r="F906" s="407"/>
      <c r="G906" s="407"/>
      <c r="H906" s="411" t="s">
        <v>1908</v>
      </c>
      <c r="I906" s="410" t="s">
        <v>1148</v>
      </c>
      <c r="J906" s="410" t="s">
        <v>1909</v>
      </c>
      <c r="K906" s="410" t="s">
        <v>1910</v>
      </c>
      <c r="L906" s="407">
        <v>110001</v>
      </c>
      <c r="M906" s="409">
        <v>0</v>
      </c>
      <c r="N906" s="409">
        <v>0</v>
      </c>
      <c r="O906" s="409">
        <v>5000</v>
      </c>
      <c r="P906" s="415">
        <v>-9619340.4600000009</v>
      </c>
    </row>
    <row r="907" spans="1:16" ht="20.100000000000001" customHeight="1">
      <c r="A907" s="412">
        <v>543</v>
      </c>
      <c r="B907" s="406" t="s">
        <v>1251</v>
      </c>
      <c r="C907" s="407"/>
      <c r="D907" s="407"/>
      <c r="E907" s="410" t="s">
        <v>1293</v>
      </c>
      <c r="F907" s="407"/>
      <c r="G907" s="407"/>
      <c r="H907" s="411" t="s">
        <v>1294</v>
      </c>
      <c r="I907" s="410" t="s">
        <v>1294</v>
      </c>
      <c r="J907" s="407"/>
      <c r="K907" s="407"/>
      <c r="L907" s="407">
        <v>110001</v>
      </c>
      <c r="M907" s="409">
        <v>0</v>
      </c>
      <c r="N907" s="409">
        <v>0</v>
      </c>
      <c r="O907" s="409">
        <v>265676</v>
      </c>
      <c r="P907" s="423">
        <v>-9353664.4600000009</v>
      </c>
    </row>
    <row r="908" spans="1:16" ht="20.100000000000001" customHeight="1">
      <c r="A908" s="412">
        <v>544</v>
      </c>
      <c r="B908" s="406" t="s">
        <v>1911</v>
      </c>
      <c r="C908" s="407"/>
      <c r="D908" s="407"/>
      <c r="E908" s="410" t="s">
        <v>1912</v>
      </c>
      <c r="F908" s="407"/>
      <c r="G908" s="407"/>
      <c r="H908" s="411" t="s">
        <v>1451</v>
      </c>
      <c r="I908" s="410" t="s">
        <v>1148</v>
      </c>
      <c r="J908" s="410" t="s">
        <v>1913</v>
      </c>
      <c r="K908" s="410" t="s">
        <v>1914</v>
      </c>
      <c r="L908" s="407">
        <v>110001</v>
      </c>
      <c r="M908" s="409">
        <v>0</v>
      </c>
      <c r="N908" s="409">
        <v>0</v>
      </c>
      <c r="O908" s="409">
        <v>10766.67</v>
      </c>
      <c r="P908" s="415">
        <v>-9342897.7899999991</v>
      </c>
    </row>
    <row r="909" spans="1:16" ht="20.100000000000001" customHeight="1">
      <c r="A909" s="412">
        <v>545</v>
      </c>
      <c r="B909" s="406" t="s">
        <v>1915</v>
      </c>
      <c r="C909" s="407"/>
      <c r="D909" s="407"/>
      <c r="E909" s="410" t="s">
        <v>1916</v>
      </c>
      <c r="F909" s="407"/>
      <c r="G909" s="407"/>
      <c r="H909" s="411" t="s">
        <v>1917</v>
      </c>
      <c r="I909" s="410" t="s">
        <v>1148</v>
      </c>
      <c r="J909" s="410" t="s">
        <v>1918</v>
      </c>
      <c r="K909" s="410" t="s">
        <v>1919</v>
      </c>
      <c r="L909" s="407">
        <v>150373</v>
      </c>
      <c r="M909" s="409">
        <v>0</v>
      </c>
      <c r="N909" s="409">
        <v>0</v>
      </c>
      <c r="O909" s="409">
        <v>525.59</v>
      </c>
      <c r="P909" s="415">
        <v>-9342372.1999999993</v>
      </c>
    </row>
    <row r="910" spans="1:16" ht="20.100000000000001" customHeight="1">
      <c r="A910" s="412">
        <v>546</v>
      </c>
      <c r="B910" s="406" t="s">
        <v>1915</v>
      </c>
      <c r="C910" s="407"/>
      <c r="D910" s="407"/>
      <c r="E910" s="410" t="s">
        <v>1916</v>
      </c>
      <c r="F910" s="407"/>
      <c r="G910" s="407"/>
      <c r="H910" s="411" t="s">
        <v>1917</v>
      </c>
      <c r="I910" s="410" t="s">
        <v>1148</v>
      </c>
      <c r="J910" s="410" t="s">
        <v>1918</v>
      </c>
      <c r="K910" s="410" t="s">
        <v>1919</v>
      </c>
      <c r="L910" s="407">
        <v>150373</v>
      </c>
      <c r="M910" s="409">
        <v>0</v>
      </c>
      <c r="N910" s="409">
        <v>0</v>
      </c>
      <c r="O910" s="409">
        <v>611.09</v>
      </c>
      <c r="P910" s="415">
        <v>-9341761.1099999994</v>
      </c>
    </row>
    <row r="911" spans="1:16" ht="20.100000000000001" customHeight="1">
      <c r="A911" s="412">
        <v>547</v>
      </c>
      <c r="B911" s="406" t="s">
        <v>1915</v>
      </c>
      <c r="C911" s="407"/>
      <c r="D911" s="407"/>
      <c r="E911" s="410" t="s">
        <v>1920</v>
      </c>
      <c r="F911" s="407"/>
      <c r="G911" s="407"/>
      <c r="H911" s="411" t="s">
        <v>1921</v>
      </c>
      <c r="I911" s="410" t="s">
        <v>1148</v>
      </c>
      <c r="J911" s="410" t="s">
        <v>1922</v>
      </c>
      <c r="K911" s="410" t="s">
        <v>1923</v>
      </c>
      <c r="L911" s="407">
        <v>150373</v>
      </c>
      <c r="M911" s="409">
        <v>0</v>
      </c>
      <c r="N911" s="417">
        <v>0</v>
      </c>
      <c r="O911" s="417">
        <v>6799.35</v>
      </c>
      <c r="P911" s="417">
        <v>-9334961.7599999998</v>
      </c>
    </row>
    <row r="912" spans="1:16" ht="20.100000000000001" customHeight="1">
      <c r="A912" s="412">
        <v>548</v>
      </c>
      <c r="B912" s="406" t="s">
        <v>1915</v>
      </c>
      <c r="C912" s="407"/>
      <c r="D912" s="407"/>
      <c r="E912" s="410" t="s">
        <v>1924</v>
      </c>
      <c r="F912" s="407"/>
      <c r="G912" s="407"/>
      <c r="H912" s="411" t="s">
        <v>1925</v>
      </c>
      <c r="I912" s="410" t="s">
        <v>1148</v>
      </c>
      <c r="J912" s="410" t="s">
        <v>1926</v>
      </c>
      <c r="K912" s="410" t="s">
        <v>1927</v>
      </c>
      <c r="L912" s="407">
        <v>150373</v>
      </c>
      <c r="M912" s="409">
        <v>0</v>
      </c>
      <c r="N912" s="409">
        <v>0</v>
      </c>
      <c r="O912" s="409">
        <v>1046.05</v>
      </c>
      <c r="P912" s="415">
        <v>-9333915.7100000009</v>
      </c>
    </row>
    <row r="913" spans="1:16" ht="20.100000000000001" customHeight="1">
      <c r="A913" s="412">
        <v>549</v>
      </c>
      <c r="B913" s="406" t="s">
        <v>1915</v>
      </c>
      <c r="C913" s="407"/>
      <c r="D913" s="407"/>
      <c r="E913" s="410" t="s">
        <v>1924</v>
      </c>
      <c r="F913" s="407"/>
      <c r="G913" s="407"/>
      <c r="H913" s="411" t="s">
        <v>1925</v>
      </c>
      <c r="I913" s="410" t="s">
        <v>1148</v>
      </c>
      <c r="J913" s="410" t="s">
        <v>1926</v>
      </c>
      <c r="K913" s="410" t="s">
        <v>1927</v>
      </c>
      <c r="L913" s="407">
        <v>150373</v>
      </c>
      <c r="M913" s="409">
        <v>0</v>
      </c>
      <c r="N913" s="409">
        <v>0</v>
      </c>
      <c r="O913" s="409">
        <v>123.5</v>
      </c>
      <c r="P913" s="415">
        <v>-9333792.2100000009</v>
      </c>
    </row>
    <row r="914" spans="1:16" ht="20.100000000000001" customHeight="1">
      <c r="A914" s="412">
        <v>550</v>
      </c>
      <c r="B914" s="406" t="s">
        <v>1915</v>
      </c>
      <c r="C914" s="407"/>
      <c r="D914" s="407"/>
      <c r="E914" s="410" t="s">
        <v>1924</v>
      </c>
      <c r="F914" s="407"/>
      <c r="G914" s="407"/>
      <c r="H914" s="411" t="s">
        <v>1925</v>
      </c>
      <c r="I914" s="410" t="s">
        <v>1148</v>
      </c>
      <c r="J914" s="410" t="s">
        <v>1926</v>
      </c>
      <c r="K914" s="410" t="s">
        <v>1927</v>
      </c>
      <c r="L914" s="407">
        <v>150373</v>
      </c>
      <c r="M914" s="409">
        <v>0</v>
      </c>
      <c r="N914" s="409">
        <v>0</v>
      </c>
      <c r="O914" s="409">
        <v>493.95</v>
      </c>
      <c r="P914" s="415">
        <v>-9333298.2599999998</v>
      </c>
    </row>
    <row r="915" spans="1:16" ht="20.100000000000001" customHeight="1">
      <c r="A915" s="412">
        <v>551</v>
      </c>
      <c r="B915" s="406" t="s">
        <v>1915</v>
      </c>
      <c r="C915" s="407"/>
      <c r="D915" s="407"/>
      <c r="E915" s="410" t="s">
        <v>1924</v>
      </c>
      <c r="F915" s="407"/>
      <c r="G915" s="407"/>
      <c r="H915" s="411" t="s">
        <v>1925</v>
      </c>
      <c r="I915" s="410" t="s">
        <v>1148</v>
      </c>
      <c r="J915" s="410" t="s">
        <v>1926</v>
      </c>
      <c r="K915" s="410" t="s">
        <v>1927</v>
      </c>
      <c r="L915" s="407">
        <v>150373</v>
      </c>
      <c r="M915" s="409">
        <v>0</v>
      </c>
      <c r="N915" s="409">
        <v>0</v>
      </c>
      <c r="O915" s="409">
        <v>130.94</v>
      </c>
      <c r="P915" s="415">
        <v>-9333167.3200000003</v>
      </c>
    </row>
    <row r="916" spans="1:16" ht="20.100000000000001" customHeight="1">
      <c r="A916" s="412">
        <v>552</v>
      </c>
      <c r="B916" s="406" t="s">
        <v>1915</v>
      </c>
      <c r="C916" s="407"/>
      <c r="D916" s="407"/>
      <c r="E916" s="410" t="s">
        <v>1928</v>
      </c>
      <c r="F916" s="407"/>
      <c r="G916" s="407"/>
      <c r="H916" s="411" t="s">
        <v>1929</v>
      </c>
      <c r="I916" s="410" t="s">
        <v>1148</v>
      </c>
      <c r="J916" s="410" t="s">
        <v>1930</v>
      </c>
      <c r="K916" s="410" t="s">
        <v>1931</v>
      </c>
      <c r="L916" s="407">
        <v>150373</v>
      </c>
      <c r="M916" s="409">
        <v>0</v>
      </c>
      <c r="N916" s="409">
        <v>0</v>
      </c>
      <c r="O916" s="409">
        <v>1046.05</v>
      </c>
      <c r="P916" s="415">
        <v>-9332121.2699999996</v>
      </c>
    </row>
    <row r="917" spans="1:16" ht="20.100000000000001" customHeight="1">
      <c r="A917" s="412">
        <v>553</v>
      </c>
      <c r="B917" s="406" t="s">
        <v>1915</v>
      </c>
      <c r="C917" s="407"/>
      <c r="D917" s="407"/>
      <c r="E917" s="410" t="s">
        <v>1928</v>
      </c>
      <c r="F917" s="407"/>
      <c r="G917" s="407"/>
      <c r="H917" s="411" t="s">
        <v>1929</v>
      </c>
      <c r="I917" s="410" t="s">
        <v>1148</v>
      </c>
      <c r="J917" s="410" t="s">
        <v>1930</v>
      </c>
      <c r="K917" s="410" t="s">
        <v>1931</v>
      </c>
      <c r="L917" s="407">
        <v>150373</v>
      </c>
      <c r="M917" s="409">
        <v>0</v>
      </c>
      <c r="N917" s="409">
        <v>0</v>
      </c>
      <c r="O917" s="409">
        <v>176.98</v>
      </c>
      <c r="P917" s="415">
        <v>-9331944.2899999991</v>
      </c>
    </row>
    <row r="918" spans="1:16" ht="20.100000000000001" customHeight="1">
      <c r="A918" s="412">
        <v>554</v>
      </c>
      <c r="B918" s="406" t="s">
        <v>1915</v>
      </c>
      <c r="C918" s="407"/>
      <c r="D918" s="407"/>
      <c r="E918" s="410" t="s">
        <v>1928</v>
      </c>
      <c r="F918" s="407"/>
      <c r="G918" s="407"/>
      <c r="H918" s="411" t="s">
        <v>1929</v>
      </c>
      <c r="I918" s="410" t="s">
        <v>1148</v>
      </c>
      <c r="J918" s="410" t="s">
        <v>1930</v>
      </c>
      <c r="K918" s="410" t="s">
        <v>1931</v>
      </c>
      <c r="L918" s="407">
        <v>150373</v>
      </c>
      <c r="M918" s="409">
        <v>0</v>
      </c>
      <c r="N918" s="409">
        <v>0</v>
      </c>
      <c r="O918" s="409">
        <v>435.84</v>
      </c>
      <c r="P918" s="415">
        <v>-9331508.4499999993</v>
      </c>
    </row>
    <row r="919" spans="1:16" ht="20.100000000000001" customHeight="1">
      <c r="A919" s="412">
        <v>555</v>
      </c>
      <c r="B919" s="406" t="s">
        <v>1915</v>
      </c>
      <c r="C919" s="407"/>
      <c r="D919" s="407"/>
      <c r="E919" s="410" t="s">
        <v>1928</v>
      </c>
      <c r="F919" s="407"/>
      <c r="G919" s="407"/>
      <c r="H919" s="411" t="s">
        <v>1929</v>
      </c>
      <c r="I919" s="410" t="s">
        <v>1148</v>
      </c>
      <c r="J919" s="410" t="s">
        <v>1930</v>
      </c>
      <c r="K919" s="410" t="s">
        <v>1931</v>
      </c>
      <c r="L919" s="407">
        <v>150373</v>
      </c>
      <c r="M919" s="409">
        <v>0</v>
      </c>
      <c r="N919" s="409">
        <v>0</v>
      </c>
      <c r="O919" s="409">
        <v>89.1</v>
      </c>
      <c r="P919" s="415">
        <v>-9331419.3499999996</v>
      </c>
    </row>
    <row r="920" spans="1:16" ht="20.100000000000001" customHeight="1">
      <c r="A920" s="412">
        <v>556</v>
      </c>
      <c r="B920" s="406" t="s">
        <v>1915</v>
      </c>
      <c r="C920" s="407"/>
      <c r="D920" s="407"/>
      <c r="E920" s="410" t="s">
        <v>1932</v>
      </c>
      <c r="F920" s="407"/>
      <c r="G920" s="407"/>
      <c r="H920" s="411" t="s">
        <v>1933</v>
      </c>
      <c r="I920" s="410" t="s">
        <v>1148</v>
      </c>
      <c r="J920" s="410" t="s">
        <v>1934</v>
      </c>
      <c r="K920" s="407"/>
      <c r="L920" s="407">
        <v>150373</v>
      </c>
      <c r="M920" s="409">
        <v>0</v>
      </c>
      <c r="N920" s="417">
        <v>0</v>
      </c>
      <c r="O920" s="417">
        <v>4576.1099999999997</v>
      </c>
      <c r="P920" s="417">
        <v>-9326843.2400000002</v>
      </c>
    </row>
    <row r="921" spans="1:16" ht="20.100000000000001" customHeight="1">
      <c r="A921" s="412">
        <v>557</v>
      </c>
      <c r="B921" s="406" t="s">
        <v>1915</v>
      </c>
      <c r="C921" s="407"/>
      <c r="D921" s="407"/>
      <c r="E921" s="410" t="s">
        <v>1932</v>
      </c>
      <c r="F921" s="407"/>
      <c r="G921" s="407"/>
      <c r="H921" s="411" t="s">
        <v>1933</v>
      </c>
      <c r="I921" s="410" t="s">
        <v>1148</v>
      </c>
      <c r="J921" s="410" t="s">
        <v>1934</v>
      </c>
      <c r="K921" s="407"/>
      <c r="L921" s="407">
        <v>150373</v>
      </c>
      <c r="M921" s="409">
        <v>0</v>
      </c>
      <c r="N921" s="417">
        <v>0</v>
      </c>
      <c r="O921" s="417">
        <v>937.42</v>
      </c>
      <c r="P921" s="417">
        <v>-9325905.8200000003</v>
      </c>
    </row>
    <row r="922" spans="1:16" ht="20.100000000000001" customHeight="1">
      <c r="A922" s="412">
        <v>558</v>
      </c>
      <c r="B922" s="406" t="s">
        <v>1915</v>
      </c>
      <c r="C922" s="407"/>
      <c r="D922" s="407"/>
      <c r="E922" s="410" t="s">
        <v>1935</v>
      </c>
      <c r="F922" s="407"/>
      <c r="G922" s="407"/>
      <c r="H922" s="411" t="s">
        <v>1936</v>
      </c>
      <c r="I922" s="410" t="s">
        <v>1148</v>
      </c>
      <c r="J922" s="410" t="s">
        <v>1934</v>
      </c>
      <c r="K922" s="407"/>
      <c r="L922" s="407">
        <v>150373</v>
      </c>
      <c r="M922" s="409">
        <v>0</v>
      </c>
      <c r="N922" s="417">
        <v>4576.1099999999997</v>
      </c>
      <c r="O922" s="417">
        <v>0</v>
      </c>
      <c r="P922" s="417">
        <v>-9330481.9299999997</v>
      </c>
    </row>
    <row r="923" spans="1:16" ht="20.100000000000001" customHeight="1">
      <c r="A923" s="412">
        <v>559</v>
      </c>
      <c r="B923" s="406" t="s">
        <v>1915</v>
      </c>
      <c r="C923" s="407"/>
      <c r="D923" s="407"/>
      <c r="E923" s="410" t="s">
        <v>1935</v>
      </c>
      <c r="F923" s="407"/>
      <c r="G923" s="407"/>
      <c r="H923" s="411" t="s">
        <v>1936</v>
      </c>
      <c r="I923" s="410" t="s">
        <v>1148</v>
      </c>
      <c r="J923" s="410" t="s">
        <v>1934</v>
      </c>
      <c r="K923" s="407"/>
      <c r="L923" s="407">
        <v>150373</v>
      </c>
      <c r="M923" s="409">
        <v>0</v>
      </c>
      <c r="N923" s="417">
        <v>937.42</v>
      </c>
      <c r="O923" s="417">
        <v>0</v>
      </c>
      <c r="P923" s="417">
        <v>-9331419.3499999996</v>
      </c>
    </row>
    <row r="924" spans="1:16" ht="20.100000000000001" customHeight="1">
      <c r="A924" s="412">
        <v>560</v>
      </c>
      <c r="B924" s="406" t="s">
        <v>1915</v>
      </c>
      <c r="C924" s="407"/>
      <c r="D924" s="407"/>
      <c r="E924" s="410" t="s">
        <v>1937</v>
      </c>
      <c r="F924" s="407"/>
      <c r="G924" s="407"/>
      <c r="H924" s="411" t="s">
        <v>1938</v>
      </c>
      <c r="I924" s="410" t="s">
        <v>1148</v>
      </c>
      <c r="J924" s="410" t="s">
        <v>1922</v>
      </c>
      <c r="K924" s="410" t="s">
        <v>1923</v>
      </c>
      <c r="L924" s="407">
        <v>150373</v>
      </c>
      <c r="M924" s="409">
        <v>0</v>
      </c>
      <c r="N924" s="417">
        <v>6799.35</v>
      </c>
      <c r="O924" s="417">
        <v>0</v>
      </c>
      <c r="P924" s="417">
        <v>-9338218.6999999993</v>
      </c>
    </row>
    <row r="925" spans="1:16" ht="20.100000000000001" customHeight="1">
      <c r="A925" s="412">
        <v>561</v>
      </c>
      <c r="B925" s="406" t="s">
        <v>1939</v>
      </c>
      <c r="C925" s="407"/>
      <c r="D925" s="407"/>
      <c r="E925" s="410" t="s">
        <v>1940</v>
      </c>
      <c r="F925" s="407"/>
      <c r="G925" s="407"/>
      <c r="H925" s="411" t="s">
        <v>1941</v>
      </c>
      <c r="I925" s="410" t="s">
        <v>1148</v>
      </c>
      <c r="J925" s="410" t="s">
        <v>1942</v>
      </c>
      <c r="K925" s="407"/>
      <c r="L925" s="407">
        <v>110001</v>
      </c>
      <c r="M925" s="409">
        <v>0</v>
      </c>
      <c r="N925" s="409">
        <v>0</v>
      </c>
      <c r="O925" s="409">
        <v>45653.33</v>
      </c>
      <c r="P925" s="415">
        <v>-9292565.3699999992</v>
      </c>
    </row>
    <row r="926" spans="1:16" ht="20.100000000000001" customHeight="1">
      <c r="A926" s="412">
        <v>562</v>
      </c>
      <c r="B926" s="406" t="s">
        <v>1939</v>
      </c>
      <c r="C926" s="407"/>
      <c r="D926" s="407"/>
      <c r="E926" s="410" t="s">
        <v>1940</v>
      </c>
      <c r="F926" s="407"/>
      <c r="G926" s="407"/>
      <c r="H926" s="411" t="s">
        <v>1941</v>
      </c>
      <c r="I926" s="410" t="s">
        <v>1148</v>
      </c>
      <c r="J926" s="410" t="s">
        <v>1942</v>
      </c>
      <c r="K926" s="407"/>
      <c r="L926" s="407">
        <v>110001</v>
      </c>
      <c r="M926" s="409">
        <v>0</v>
      </c>
      <c r="N926" s="409">
        <v>0</v>
      </c>
      <c r="O926" s="409">
        <v>13780.39</v>
      </c>
      <c r="P926" s="415">
        <v>-9278784.9800000004</v>
      </c>
    </row>
    <row r="927" spans="1:16" ht="20.100000000000001" customHeight="1">
      <c r="A927" s="412">
        <v>563</v>
      </c>
      <c r="B927" s="406" t="s">
        <v>1939</v>
      </c>
      <c r="C927" s="407"/>
      <c r="D927" s="407"/>
      <c r="E927" s="410" t="s">
        <v>1940</v>
      </c>
      <c r="F927" s="407"/>
      <c r="G927" s="407"/>
      <c r="H927" s="411" t="s">
        <v>1941</v>
      </c>
      <c r="I927" s="410" t="s">
        <v>1148</v>
      </c>
      <c r="J927" s="410" t="s">
        <v>1942</v>
      </c>
      <c r="K927" s="407"/>
      <c r="L927" s="407">
        <v>110001</v>
      </c>
      <c r="M927" s="409">
        <v>0</v>
      </c>
      <c r="N927" s="409">
        <v>0</v>
      </c>
      <c r="O927" s="409">
        <v>8523.84</v>
      </c>
      <c r="P927" s="415">
        <v>-9270261.1400000006</v>
      </c>
    </row>
    <row r="928" spans="1:16" ht="20.100000000000001" customHeight="1">
      <c r="A928" s="412">
        <v>564</v>
      </c>
      <c r="B928" s="406" t="s">
        <v>1939</v>
      </c>
      <c r="C928" s="407"/>
      <c r="D928" s="407"/>
      <c r="E928" s="410" t="s">
        <v>1943</v>
      </c>
      <c r="F928" s="407"/>
      <c r="G928" s="407"/>
      <c r="H928" s="411" t="s">
        <v>1944</v>
      </c>
      <c r="I928" s="410" t="s">
        <v>1148</v>
      </c>
      <c r="J928" s="410" t="s">
        <v>1945</v>
      </c>
      <c r="K928" s="410" t="s">
        <v>1946</v>
      </c>
      <c r="L928" s="407">
        <v>150373</v>
      </c>
      <c r="M928" s="409">
        <v>0</v>
      </c>
      <c r="N928" s="409">
        <v>0</v>
      </c>
      <c r="O928" s="409">
        <v>11925.01</v>
      </c>
      <c r="P928" s="415">
        <v>-9258336.1300000008</v>
      </c>
    </row>
    <row r="929" spans="1:16" ht="20.100000000000001" customHeight="1">
      <c r="A929" s="412">
        <v>565</v>
      </c>
      <c r="B929" s="406" t="s">
        <v>1939</v>
      </c>
      <c r="C929" s="407"/>
      <c r="D929" s="407"/>
      <c r="E929" s="410" t="s">
        <v>1943</v>
      </c>
      <c r="F929" s="407"/>
      <c r="G929" s="407"/>
      <c r="H929" s="411" t="s">
        <v>1944</v>
      </c>
      <c r="I929" s="410" t="s">
        <v>1148</v>
      </c>
      <c r="J929" s="410" t="s">
        <v>1945</v>
      </c>
      <c r="K929" s="410" t="s">
        <v>1946</v>
      </c>
      <c r="L929" s="407">
        <v>150373</v>
      </c>
      <c r="M929" s="409">
        <v>0</v>
      </c>
      <c r="N929" s="409">
        <v>0</v>
      </c>
      <c r="O929" s="409">
        <v>569.16999999999996</v>
      </c>
      <c r="P929" s="415">
        <v>-9257766.9600000009</v>
      </c>
    </row>
    <row r="930" spans="1:16" ht="20.100000000000001" customHeight="1">
      <c r="A930" s="412">
        <v>566</v>
      </c>
      <c r="B930" s="406" t="s">
        <v>1939</v>
      </c>
      <c r="C930" s="407"/>
      <c r="D930" s="407"/>
      <c r="E930" s="410" t="s">
        <v>1943</v>
      </c>
      <c r="F930" s="407"/>
      <c r="G930" s="407"/>
      <c r="H930" s="411" t="s">
        <v>1944</v>
      </c>
      <c r="I930" s="410" t="s">
        <v>1148</v>
      </c>
      <c r="J930" s="410" t="s">
        <v>1945</v>
      </c>
      <c r="K930" s="410" t="s">
        <v>1946</v>
      </c>
      <c r="L930" s="407">
        <v>150373</v>
      </c>
      <c r="M930" s="409">
        <v>0</v>
      </c>
      <c r="N930" s="409">
        <v>0</v>
      </c>
      <c r="O930" s="409">
        <v>1220.3699999999999</v>
      </c>
      <c r="P930" s="415">
        <v>-9256546.5899999999</v>
      </c>
    </row>
    <row r="931" spans="1:16" ht="20.100000000000001" customHeight="1">
      <c r="A931" s="412">
        <v>567</v>
      </c>
      <c r="B931" s="406" t="s">
        <v>1939</v>
      </c>
      <c r="C931" s="407"/>
      <c r="D931" s="407"/>
      <c r="E931" s="410" t="s">
        <v>1943</v>
      </c>
      <c r="F931" s="407"/>
      <c r="G931" s="407"/>
      <c r="H931" s="411" t="s">
        <v>1944</v>
      </c>
      <c r="I931" s="410" t="s">
        <v>1148</v>
      </c>
      <c r="J931" s="410" t="s">
        <v>1945</v>
      </c>
      <c r="K931" s="410" t="s">
        <v>1946</v>
      </c>
      <c r="L931" s="407">
        <v>150373</v>
      </c>
      <c r="M931" s="409">
        <v>0</v>
      </c>
      <c r="N931" s="409">
        <v>0</v>
      </c>
      <c r="O931" s="409">
        <v>995.9</v>
      </c>
      <c r="P931" s="415">
        <v>-9255550.6899999995</v>
      </c>
    </row>
    <row r="932" spans="1:16" ht="20.100000000000001" customHeight="1">
      <c r="A932" s="412">
        <v>568</v>
      </c>
      <c r="B932" s="406" t="s">
        <v>1939</v>
      </c>
      <c r="C932" s="407"/>
      <c r="D932" s="407"/>
      <c r="E932" s="410" t="s">
        <v>1947</v>
      </c>
      <c r="F932" s="407"/>
      <c r="G932" s="407"/>
      <c r="H932" s="411" t="s">
        <v>1948</v>
      </c>
      <c r="I932" s="410" t="s">
        <v>1148</v>
      </c>
      <c r="J932" s="410" t="s">
        <v>1949</v>
      </c>
      <c r="K932" s="410" t="s">
        <v>1950</v>
      </c>
      <c r="L932" s="407">
        <v>150373</v>
      </c>
      <c r="M932" s="409">
        <v>0</v>
      </c>
      <c r="N932" s="409">
        <v>0</v>
      </c>
      <c r="O932" s="409">
        <v>30727.46</v>
      </c>
      <c r="P932" s="415">
        <v>-9224823.2300000004</v>
      </c>
    </row>
    <row r="933" spans="1:16" ht="20.100000000000001" customHeight="1">
      <c r="A933" s="412">
        <v>569</v>
      </c>
      <c r="B933" s="406" t="s">
        <v>1939</v>
      </c>
      <c r="C933" s="407"/>
      <c r="D933" s="407"/>
      <c r="E933" s="410" t="s">
        <v>1947</v>
      </c>
      <c r="F933" s="407"/>
      <c r="G933" s="407"/>
      <c r="H933" s="411" t="s">
        <v>1948</v>
      </c>
      <c r="I933" s="410" t="s">
        <v>1148</v>
      </c>
      <c r="J933" s="410" t="s">
        <v>1949</v>
      </c>
      <c r="K933" s="410" t="s">
        <v>1950</v>
      </c>
      <c r="L933" s="407">
        <v>150373</v>
      </c>
      <c r="M933" s="409">
        <v>0</v>
      </c>
      <c r="N933" s="409">
        <v>0</v>
      </c>
      <c r="O933" s="409">
        <v>4181.5200000000004</v>
      </c>
      <c r="P933" s="415">
        <v>-9220641.7100000009</v>
      </c>
    </row>
    <row r="934" spans="1:16" ht="20.100000000000001" customHeight="1">
      <c r="A934" s="412">
        <v>570</v>
      </c>
      <c r="B934" s="406" t="s">
        <v>1939</v>
      </c>
      <c r="C934" s="407"/>
      <c r="D934" s="407"/>
      <c r="E934" s="410" t="s">
        <v>1951</v>
      </c>
      <c r="F934" s="407"/>
      <c r="G934" s="407"/>
      <c r="H934" s="411" t="s">
        <v>1952</v>
      </c>
      <c r="I934" s="410" t="s">
        <v>1148</v>
      </c>
      <c r="J934" s="410" t="s">
        <v>1953</v>
      </c>
      <c r="K934" s="410" t="s">
        <v>1954</v>
      </c>
      <c r="L934" s="407">
        <v>150373</v>
      </c>
      <c r="M934" s="409">
        <v>0</v>
      </c>
      <c r="N934" s="409">
        <v>0</v>
      </c>
      <c r="O934" s="409">
        <v>13075.67</v>
      </c>
      <c r="P934" s="415">
        <v>-9207566.0399999991</v>
      </c>
    </row>
    <row r="935" spans="1:16" ht="20.100000000000001" customHeight="1">
      <c r="A935" s="412">
        <v>571</v>
      </c>
      <c r="B935" s="406" t="s">
        <v>1939</v>
      </c>
      <c r="C935" s="407"/>
      <c r="D935" s="407"/>
      <c r="E935" s="410" t="s">
        <v>1951</v>
      </c>
      <c r="F935" s="407"/>
      <c r="G935" s="407"/>
      <c r="H935" s="411" t="s">
        <v>1952</v>
      </c>
      <c r="I935" s="410" t="s">
        <v>1148</v>
      </c>
      <c r="J935" s="410" t="s">
        <v>1953</v>
      </c>
      <c r="K935" s="410" t="s">
        <v>1954</v>
      </c>
      <c r="L935" s="407">
        <v>150373</v>
      </c>
      <c r="M935" s="409">
        <v>0</v>
      </c>
      <c r="N935" s="409">
        <v>0</v>
      </c>
      <c r="O935" s="409">
        <v>624.78</v>
      </c>
      <c r="P935" s="415">
        <v>-9206941.2599999998</v>
      </c>
    </row>
    <row r="936" spans="1:16" ht="20.100000000000001" customHeight="1">
      <c r="A936" s="412">
        <v>572</v>
      </c>
      <c r="B936" s="406" t="s">
        <v>1939</v>
      </c>
      <c r="C936" s="407"/>
      <c r="D936" s="407"/>
      <c r="E936" s="410" t="s">
        <v>1951</v>
      </c>
      <c r="F936" s="407"/>
      <c r="G936" s="407"/>
      <c r="H936" s="411" t="s">
        <v>1952</v>
      </c>
      <c r="I936" s="410" t="s">
        <v>1148</v>
      </c>
      <c r="J936" s="410" t="s">
        <v>1953</v>
      </c>
      <c r="K936" s="410" t="s">
        <v>1954</v>
      </c>
      <c r="L936" s="407">
        <v>150373</v>
      </c>
      <c r="M936" s="409">
        <v>0</v>
      </c>
      <c r="N936" s="409">
        <v>0</v>
      </c>
      <c r="O936" s="409">
        <v>726.38</v>
      </c>
      <c r="P936" s="415">
        <v>-9206214.8800000008</v>
      </c>
    </row>
    <row r="937" spans="1:16" ht="20.100000000000001" customHeight="1">
      <c r="A937" s="412">
        <v>573</v>
      </c>
      <c r="B937" s="406" t="s">
        <v>1939</v>
      </c>
      <c r="C937" s="407"/>
      <c r="D937" s="407"/>
      <c r="E937" s="410" t="s">
        <v>1951</v>
      </c>
      <c r="F937" s="407"/>
      <c r="G937" s="407"/>
      <c r="H937" s="411" t="s">
        <v>1952</v>
      </c>
      <c r="I937" s="410" t="s">
        <v>1148</v>
      </c>
      <c r="J937" s="410" t="s">
        <v>1953</v>
      </c>
      <c r="K937" s="410" t="s">
        <v>1954</v>
      </c>
      <c r="L937" s="407">
        <v>150373</v>
      </c>
      <c r="M937" s="409">
        <v>0</v>
      </c>
      <c r="N937" s="409">
        <v>0</v>
      </c>
      <c r="O937" s="409">
        <v>1089.83</v>
      </c>
      <c r="P937" s="415">
        <v>-9205125.0500000007</v>
      </c>
    </row>
    <row r="938" spans="1:16" ht="20.100000000000001" customHeight="1">
      <c r="A938" s="412">
        <v>574</v>
      </c>
      <c r="B938" s="406" t="s">
        <v>1939</v>
      </c>
      <c r="C938" s="407"/>
      <c r="D938" s="407"/>
      <c r="E938" s="410" t="s">
        <v>1955</v>
      </c>
      <c r="F938" s="407"/>
      <c r="G938" s="407"/>
      <c r="H938" s="411" t="s">
        <v>1956</v>
      </c>
      <c r="I938" s="410" t="s">
        <v>1148</v>
      </c>
      <c r="J938" s="410" t="s">
        <v>1957</v>
      </c>
      <c r="K938" s="410" t="s">
        <v>1958</v>
      </c>
      <c r="L938" s="407">
        <v>150373</v>
      </c>
      <c r="M938" s="409">
        <v>0</v>
      </c>
      <c r="N938" s="409">
        <v>0</v>
      </c>
      <c r="O938" s="409">
        <v>3413.33</v>
      </c>
      <c r="P938" s="415">
        <v>-9201711.7200000007</v>
      </c>
    </row>
    <row r="939" spans="1:16" ht="20.100000000000001" customHeight="1">
      <c r="A939" s="412">
        <v>575</v>
      </c>
      <c r="B939" s="406" t="s">
        <v>1939</v>
      </c>
      <c r="C939" s="407"/>
      <c r="D939" s="407"/>
      <c r="E939" s="410" t="s">
        <v>1955</v>
      </c>
      <c r="F939" s="407"/>
      <c r="G939" s="407"/>
      <c r="H939" s="411" t="s">
        <v>1956</v>
      </c>
      <c r="I939" s="410" t="s">
        <v>1148</v>
      </c>
      <c r="J939" s="410" t="s">
        <v>1957</v>
      </c>
      <c r="K939" s="410" t="s">
        <v>1958</v>
      </c>
      <c r="L939" s="407">
        <v>150373</v>
      </c>
      <c r="M939" s="409">
        <v>0</v>
      </c>
      <c r="N939" s="409">
        <v>0</v>
      </c>
      <c r="O939" s="409">
        <v>182.3</v>
      </c>
      <c r="P939" s="415">
        <v>-9201529.4199999999</v>
      </c>
    </row>
    <row r="940" spans="1:16" ht="20.100000000000001" customHeight="1">
      <c r="A940" s="412">
        <v>576</v>
      </c>
      <c r="B940" s="406" t="s">
        <v>1939</v>
      </c>
      <c r="C940" s="407"/>
      <c r="D940" s="407"/>
      <c r="E940" s="410" t="s">
        <v>1955</v>
      </c>
      <c r="F940" s="407"/>
      <c r="G940" s="407"/>
      <c r="H940" s="411" t="s">
        <v>1956</v>
      </c>
      <c r="I940" s="410" t="s">
        <v>1148</v>
      </c>
      <c r="J940" s="410" t="s">
        <v>1957</v>
      </c>
      <c r="K940" s="410" t="s">
        <v>1958</v>
      </c>
      <c r="L940" s="407">
        <v>150373</v>
      </c>
      <c r="M940" s="409">
        <v>0</v>
      </c>
      <c r="N940" s="409">
        <v>0</v>
      </c>
      <c r="O940" s="409">
        <v>318.77</v>
      </c>
      <c r="P940" s="415">
        <v>-9201210.6500000004</v>
      </c>
    </row>
    <row r="941" spans="1:16" ht="20.100000000000001" customHeight="1">
      <c r="A941" s="412">
        <v>577</v>
      </c>
      <c r="B941" s="406" t="s">
        <v>1939</v>
      </c>
      <c r="C941" s="407"/>
      <c r="D941" s="407"/>
      <c r="E941" s="410" t="s">
        <v>1959</v>
      </c>
      <c r="F941" s="407"/>
      <c r="G941" s="407"/>
      <c r="H941" s="411" t="s">
        <v>1960</v>
      </c>
      <c r="I941" s="410" t="s">
        <v>1148</v>
      </c>
      <c r="J941" s="410" t="s">
        <v>1961</v>
      </c>
      <c r="K941" s="410" t="s">
        <v>1962</v>
      </c>
      <c r="L941" s="407">
        <v>110001</v>
      </c>
      <c r="M941" s="409">
        <v>0</v>
      </c>
      <c r="N941" s="417">
        <v>0</v>
      </c>
      <c r="O941" s="417">
        <v>697.35</v>
      </c>
      <c r="P941" s="417">
        <v>-9200513.3000000007</v>
      </c>
    </row>
    <row r="942" spans="1:16" ht="20.100000000000001" customHeight="1">
      <c r="A942" s="412">
        <v>578</v>
      </c>
      <c r="B942" s="406" t="s">
        <v>1939</v>
      </c>
      <c r="C942" s="407"/>
      <c r="D942" s="407"/>
      <c r="E942" s="410" t="s">
        <v>1959</v>
      </c>
      <c r="F942" s="407"/>
      <c r="G942" s="407"/>
      <c r="H942" s="411" t="s">
        <v>1960</v>
      </c>
      <c r="I942" s="410" t="s">
        <v>1148</v>
      </c>
      <c r="J942" s="410" t="s">
        <v>1961</v>
      </c>
      <c r="K942" s="410" t="s">
        <v>1962</v>
      </c>
      <c r="L942" s="407">
        <v>110001</v>
      </c>
      <c r="M942" s="409">
        <v>0</v>
      </c>
      <c r="N942" s="417">
        <v>0</v>
      </c>
      <c r="O942" s="417">
        <v>401.88</v>
      </c>
      <c r="P942" s="417">
        <v>-9200111.4199999999</v>
      </c>
    </row>
    <row r="943" spans="1:16" ht="20.100000000000001" customHeight="1">
      <c r="A943" s="412">
        <v>579</v>
      </c>
      <c r="B943" s="406" t="s">
        <v>1939</v>
      </c>
      <c r="C943" s="407"/>
      <c r="D943" s="407"/>
      <c r="E943" s="410" t="s">
        <v>1963</v>
      </c>
      <c r="F943" s="407"/>
      <c r="G943" s="407"/>
      <c r="H943" s="411" t="s">
        <v>1964</v>
      </c>
      <c r="I943" s="410" t="s">
        <v>1148</v>
      </c>
      <c r="J943" s="410" t="s">
        <v>1965</v>
      </c>
      <c r="K943" s="410" t="s">
        <v>1966</v>
      </c>
      <c r="L943" s="407">
        <v>150373</v>
      </c>
      <c r="M943" s="409">
        <v>0</v>
      </c>
      <c r="N943" s="417">
        <v>0</v>
      </c>
      <c r="O943" s="417">
        <v>8891.4500000000007</v>
      </c>
      <c r="P943" s="417">
        <v>-9191219.9700000007</v>
      </c>
    </row>
    <row r="944" spans="1:16" ht="20.100000000000001" customHeight="1">
      <c r="A944" s="412">
        <v>580</v>
      </c>
      <c r="B944" s="406" t="s">
        <v>1939</v>
      </c>
      <c r="C944" s="407"/>
      <c r="D944" s="407"/>
      <c r="E944" s="410" t="s">
        <v>1967</v>
      </c>
      <c r="F944" s="407"/>
      <c r="G944" s="407"/>
      <c r="H944" s="411" t="s">
        <v>1968</v>
      </c>
      <c r="I944" s="410" t="s">
        <v>1148</v>
      </c>
      <c r="J944" s="410" t="s">
        <v>1969</v>
      </c>
      <c r="K944" s="410" t="s">
        <v>1970</v>
      </c>
      <c r="L944" s="407">
        <v>150373</v>
      </c>
      <c r="M944" s="409">
        <v>0</v>
      </c>
      <c r="N944" s="409">
        <v>0</v>
      </c>
      <c r="O944" s="409">
        <v>7322.37</v>
      </c>
      <c r="P944" s="415">
        <v>-9183897.5999999996</v>
      </c>
    </row>
    <row r="945" spans="1:16" ht="20.100000000000001" customHeight="1">
      <c r="A945" s="412">
        <v>581</v>
      </c>
      <c r="B945" s="406" t="s">
        <v>1939</v>
      </c>
      <c r="C945" s="407"/>
      <c r="D945" s="407"/>
      <c r="E945" s="410" t="s">
        <v>1971</v>
      </c>
      <c r="F945" s="407"/>
      <c r="G945" s="407"/>
      <c r="H945" s="411" t="s">
        <v>1972</v>
      </c>
      <c r="I945" s="410" t="s">
        <v>1148</v>
      </c>
      <c r="J945" s="410" t="s">
        <v>1973</v>
      </c>
      <c r="K945" s="410" t="s">
        <v>1974</v>
      </c>
      <c r="L945" s="407">
        <v>150373</v>
      </c>
      <c r="M945" s="409">
        <v>0</v>
      </c>
      <c r="N945" s="409">
        <v>0</v>
      </c>
      <c r="O945" s="409">
        <v>523.03</v>
      </c>
      <c r="P945" s="415">
        <v>-9183374.5700000003</v>
      </c>
    </row>
    <row r="946" spans="1:16" ht="20.100000000000001" customHeight="1">
      <c r="A946" s="412">
        <v>582</v>
      </c>
      <c r="B946" s="406" t="s">
        <v>1939</v>
      </c>
      <c r="C946" s="407"/>
      <c r="D946" s="407"/>
      <c r="E946" s="410" t="s">
        <v>1975</v>
      </c>
      <c r="F946" s="407"/>
      <c r="G946" s="407"/>
      <c r="H946" s="411" t="s">
        <v>1976</v>
      </c>
      <c r="I946" s="410" t="s">
        <v>1148</v>
      </c>
      <c r="J946" s="410" t="s">
        <v>1965</v>
      </c>
      <c r="K946" s="410" t="s">
        <v>1966</v>
      </c>
      <c r="L946" s="407">
        <v>150373</v>
      </c>
      <c r="M946" s="409">
        <v>0</v>
      </c>
      <c r="N946" s="417">
        <v>8891.4500000000007</v>
      </c>
      <c r="O946" s="417">
        <v>0</v>
      </c>
      <c r="P946" s="417">
        <v>-9192266.0199999996</v>
      </c>
    </row>
    <row r="947" spans="1:16" ht="20.100000000000001" customHeight="1">
      <c r="A947" s="412">
        <v>583</v>
      </c>
      <c r="B947" s="406" t="s">
        <v>1939</v>
      </c>
      <c r="C947" s="407"/>
      <c r="D947" s="407"/>
      <c r="E947" s="410" t="s">
        <v>1977</v>
      </c>
      <c r="F947" s="407"/>
      <c r="G947" s="407"/>
      <c r="H947" s="411" t="s">
        <v>1978</v>
      </c>
      <c r="I947" s="410" t="s">
        <v>1148</v>
      </c>
      <c r="J947" s="410" t="s">
        <v>1961</v>
      </c>
      <c r="K947" s="410" t="s">
        <v>1962</v>
      </c>
      <c r="L947" s="407">
        <v>110001</v>
      </c>
      <c r="M947" s="409">
        <v>0</v>
      </c>
      <c r="N947" s="417">
        <v>697.35</v>
      </c>
      <c r="O947" s="417">
        <v>0</v>
      </c>
      <c r="P947" s="417">
        <v>-9192963.3699999992</v>
      </c>
    </row>
    <row r="948" spans="1:16" ht="20.100000000000001" customHeight="1">
      <c r="A948" s="412">
        <v>584</v>
      </c>
      <c r="B948" s="406" t="s">
        <v>1939</v>
      </c>
      <c r="C948" s="407"/>
      <c r="D948" s="407"/>
      <c r="E948" s="410" t="s">
        <v>1977</v>
      </c>
      <c r="F948" s="407"/>
      <c r="G948" s="407"/>
      <c r="H948" s="411" t="s">
        <v>1978</v>
      </c>
      <c r="I948" s="410" t="s">
        <v>1148</v>
      </c>
      <c r="J948" s="410" t="s">
        <v>1961</v>
      </c>
      <c r="K948" s="410" t="s">
        <v>1962</v>
      </c>
      <c r="L948" s="407">
        <v>110001</v>
      </c>
      <c r="M948" s="409">
        <v>0</v>
      </c>
      <c r="N948" s="417">
        <v>401.88</v>
      </c>
      <c r="O948" s="417">
        <v>0</v>
      </c>
      <c r="P948" s="417">
        <v>-9193365.25</v>
      </c>
    </row>
    <row r="949" spans="1:16" ht="20.100000000000001" customHeight="1">
      <c r="A949" s="412">
        <v>585</v>
      </c>
      <c r="B949" s="406" t="s">
        <v>1979</v>
      </c>
      <c r="C949" s="407"/>
      <c r="D949" s="407"/>
      <c r="E949" s="410" t="s">
        <v>1980</v>
      </c>
      <c r="F949" s="407"/>
      <c r="G949" s="407"/>
      <c r="H949" s="411" t="s">
        <v>1981</v>
      </c>
      <c r="I949" s="410" t="s">
        <v>1148</v>
      </c>
      <c r="J949" s="410" t="s">
        <v>1982</v>
      </c>
      <c r="K949" s="410" t="s">
        <v>1983</v>
      </c>
      <c r="L949" s="407">
        <v>110001</v>
      </c>
      <c r="M949" s="409">
        <v>0</v>
      </c>
      <c r="N949" s="409">
        <v>0</v>
      </c>
      <c r="O949" s="409">
        <v>2414.27</v>
      </c>
      <c r="P949" s="415">
        <v>-9190950.9800000004</v>
      </c>
    </row>
    <row r="950" spans="1:16" ht="20.100000000000001" customHeight="1">
      <c r="A950" s="412">
        <v>586</v>
      </c>
      <c r="B950" s="406" t="s">
        <v>1979</v>
      </c>
      <c r="C950" s="407"/>
      <c r="D950" s="407"/>
      <c r="E950" s="410" t="s">
        <v>1980</v>
      </c>
      <c r="F950" s="407"/>
      <c r="G950" s="407"/>
      <c r="H950" s="411" t="s">
        <v>1981</v>
      </c>
      <c r="I950" s="410" t="s">
        <v>1148</v>
      </c>
      <c r="J950" s="410" t="s">
        <v>1982</v>
      </c>
      <c r="K950" s="410" t="s">
        <v>1983</v>
      </c>
      <c r="L950" s="407">
        <v>110001</v>
      </c>
      <c r="M950" s="409">
        <v>0</v>
      </c>
      <c r="N950" s="409">
        <v>0</v>
      </c>
      <c r="O950" s="409">
        <v>923.29</v>
      </c>
      <c r="P950" s="415">
        <v>-9190027.6899999995</v>
      </c>
    </row>
    <row r="951" spans="1:16" ht="20.100000000000001" customHeight="1">
      <c r="A951" s="412">
        <v>587</v>
      </c>
      <c r="B951" s="406" t="s">
        <v>1979</v>
      </c>
      <c r="C951" s="407"/>
      <c r="D951" s="407"/>
      <c r="E951" s="410" t="s">
        <v>1980</v>
      </c>
      <c r="F951" s="407"/>
      <c r="G951" s="407"/>
      <c r="H951" s="411" t="s">
        <v>1981</v>
      </c>
      <c r="I951" s="410" t="s">
        <v>1148</v>
      </c>
      <c r="J951" s="410" t="s">
        <v>1982</v>
      </c>
      <c r="K951" s="410" t="s">
        <v>1983</v>
      </c>
      <c r="L951" s="407">
        <v>110001</v>
      </c>
      <c r="M951" s="409">
        <v>0</v>
      </c>
      <c r="N951" s="409">
        <v>0</v>
      </c>
      <c r="O951" s="409">
        <v>6000</v>
      </c>
      <c r="P951" s="415">
        <v>-9184027.6899999995</v>
      </c>
    </row>
    <row r="952" spans="1:16" ht="20.100000000000001" customHeight="1">
      <c r="A952" s="412">
        <v>588</v>
      </c>
      <c r="B952" s="406" t="s">
        <v>1979</v>
      </c>
      <c r="C952" s="407"/>
      <c r="D952" s="407"/>
      <c r="E952" s="410" t="s">
        <v>1984</v>
      </c>
      <c r="F952" s="407"/>
      <c r="G952" s="407"/>
      <c r="H952" s="411" t="s">
        <v>1985</v>
      </c>
      <c r="I952" s="410" t="s">
        <v>1148</v>
      </c>
      <c r="J952" s="410" t="s">
        <v>1986</v>
      </c>
      <c r="K952" s="410" t="s">
        <v>1987</v>
      </c>
      <c r="L952" s="407">
        <v>110001</v>
      </c>
      <c r="M952" s="409">
        <v>0</v>
      </c>
      <c r="N952" s="409">
        <v>0</v>
      </c>
      <c r="O952" s="409">
        <v>133.63</v>
      </c>
      <c r="P952" s="415">
        <v>-9183894.0600000005</v>
      </c>
    </row>
    <row r="953" spans="1:16" ht="20.100000000000001" customHeight="1">
      <c r="A953" s="412">
        <v>589</v>
      </c>
      <c r="B953" s="406" t="s">
        <v>1979</v>
      </c>
      <c r="C953" s="407"/>
      <c r="D953" s="407"/>
      <c r="E953" s="410" t="s">
        <v>1988</v>
      </c>
      <c r="F953" s="407"/>
      <c r="G953" s="407"/>
      <c r="H953" s="411" t="s">
        <v>1989</v>
      </c>
      <c r="I953" s="410" t="s">
        <v>1148</v>
      </c>
      <c r="J953" s="410" t="s">
        <v>1990</v>
      </c>
      <c r="K953" s="410" t="s">
        <v>1991</v>
      </c>
      <c r="L953" s="407">
        <v>110001</v>
      </c>
      <c r="M953" s="409">
        <v>0</v>
      </c>
      <c r="N953" s="409">
        <v>0</v>
      </c>
      <c r="O953" s="409">
        <v>80.239999999999995</v>
      </c>
      <c r="P953" s="415">
        <v>-9183813.8200000003</v>
      </c>
    </row>
    <row r="954" spans="1:16" ht="20.100000000000001" customHeight="1">
      <c r="A954" s="412">
        <v>590</v>
      </c>
      <c r="B954" s="406" t="s">
        <v>1979</v>
      </c>
      <c r="C954" s="407"/>
      <c r="D954" s="407"/>
      <c r="E954" s="410" t="s">
        <v>1992</v>
      </c>
      <c r="F954" s="407"/>
      <c r="G954" s="407"/>
      <c r="H954" s="411" t="s">
        <v>1989</v>
      </c>
      <c r="I954" s="410" t="s">
        <v>1148</v>
      </c>
      <c r="J954" s="410" t="s">
        <v>1993</v>
      </c>
      <c r="K954" s="410" t="s">
        <v>1994</v>
      </c>
      <c r="L954" s="407">
        <v>110001</v>
      </c>
      <c r="M954" s="409">
        <v>0</v>
      </c>
      <c r="N954" s="409">
        <v>0</v>
      </c>
      <c r="O954" s="409">
        <v>80.239999999999995</v>
      </c>
      <c r="P954" s="415">
        <v>-9183733.5800000001</v>
      </c>
    </row>
    <row r="955" spans="1:16" ht="20.100000000000001" customHeight="1">
      <c r="A955" s="412">
        <v>591</v>
      </c>
      <c r="B955" s="406" t="s">
        <v>1979</v>
      </c>
      <c r="C955" s="407"/>
      <c r="D955" s="407"/>
      <c r="E955" s="410" t="s">
        <v>1995</v>
      </c>
      <c r="F955" s="407"/>
      <c r="G955" s="407"/>
      <c r="H955" s="411" t="s">
        <v>1996</v>
      </c>
      <c r="I955" s="410" t="s">
        <v>1148</v>
      </c>
      <c r="J955" s="410" t="s">
        <v>1997</v>
      </c>
      <c r="K955" s="410" t="s">
        <v>1998</v>
      </c>
      <c r="L955" s="407">
        <v>110001</v>
      </c>
      <c r="M955" s="409">
        <v>0</v>
      </c>
      <c r="N955" s="417">
        <v>0</v>
      </c>
      <c r="O955" s="417">
        <v>349.41</v>
      </c>
      <c r="P955" s="417">
        <v>-9183384.1699999999</v>
      </c>
    </row>
    <row r="956" spans="1:16" ht="20.100000000000001" customHeight="1">
      <c r="A956" s="412">
        <v>592</v>
      </c>
      <c r="B956" s="406" t="s">
        <v>1979</v>
      </c>
      <c r="C956" s="407"/>
      <c r="D956" s="407"/>
      <c r="E956" s="410" t="s">
        <v>1995</v>
      </c>
      <c r="F956" s="407"/>
      <c r="G956" s="407"/>
      <c r="H956" s="411" t="s">
        <v>1996</v>
      </c>
      <c r="I956" s="410" t="s">
        <v>1148</v>
      </c>
      <c r="J956" s="410" t="s">
        <v>1997</v>
      </c>
      <c r="K956" s="410" t="s">
        <v>1998</v>
      </c>
      <c r="L956" s="407">
        <v>110001</v>
      </c>
      <c r="M956" s="409">
        <v>0</v>
      </c>
      <c r="N956" s="417">
        <v>0</v>
      </c>
      <c r="O956" s="417">
        <v>610.16</v>
      </c>
      <c r="P956" s="417">
        <v>-9182774.0099999998</v>
      </c>
    </row>
    <row r="957" spans="1:16" ht="20.100000000000001" customHeight="1">
      <c r="A957" s="412">
        <v>593</v>
      </c>
      <c r="B957" s="406" t="s">
        <v>1979</v>
      </c>
      <c r="C957" s="407"/>
      <c r="D957" s="407"/>
      <c r="E957" s="410" t="s">
        <v>1995</v>
      </c>
      <c r="F957" s="407"/>
      <c r="G957" s="407"/>
      <c r="H957" s="411" t="s">
        <v>1996</v>
      </c>
      <c r="I957" s="410" t="s">
        <v>1148</v>
      </c>
      <c r="J957" s="410" t="s">
        <v>1997</v>
      </c>
      <c r="K957" s="410" t="s">
        <v>1998</v>
      </c>
      <c r="L957" s="407">
        <v>110001</v>
      </c>
      <c r="M957" s="409">
        <v>0</v>
      </c>
      <c r="N957" s="417">
        <v>0</v>
      </c>
      <c r="O957" s="417">
        <v>741.14</v>
      </c>
      <c r="P957" s="417">
        <v>-9182032.8699999992</v>
      </c>
    </row>
    <row r="958" spans="1:16" ht="20.100000000000001" customHeight="1">
      <c r="A958" s="412">
        <v>594</v>
      </c>
      <c r="B958" s="406" t="s">
        <v>1979</v>
      </c>
      <c r="C958" s="407"/>
      <c r="D958" s="407"/>
      <c r="E958" s="410" t="s">
        <v>1999</v>
      </c>
      <c r="F958" s="407"/>
      <c r="G958" s="407"/>
      <c r="H958" s="411" t="s">
        <v>2000</v>
      </c>
      <c r="I958" s="410" t="s">
        <v>1148</v>
      </c>
      <c r="J958" s="410" t="s">
        <v>1997</v>
      </c>
      <c r="K958" s="410" t="s">
        <v>1998</v>
      </c>
      <c r="L958" s="407">
        <v>110001</v>
      </c>
      <c r="M958" s="409">
        <v>0</v>
      </c>
      <c r="N958" s="417">
        <v>349.41</v>
      </c>
      <c r="O958" s="417">
        <v>0</v>
      </c>
      <c r="P958" s="417">
        <v>-9182382.2799999993</v>
      </c>
    </row>
    <row r="959" spans="1:16" ht="20.100000000000001" customHeight="1">
      <c r="A959" s="412">
        <v>595</v>
      </c>
      <c r="B959" s="406" t="s">
        <v>1979</v>
      </c>
      <c r="C959" s="407"/>
      <c r="D959" s="407"/>
      <c r="E959" s="410" t="s">
        <v>1999</v>
      </c>
      <c r="F959" s="407"/>
      <c r="G959" s="407"/>
      <c r="H959" s="411" t="s">
        <v>2000</v>
      </c>
      <c r="I959" s="410" t="s">
        <v>1148</v>
      </c>
      <c r="J959" s="410" t="s">
        <v>1997</v>
      </c>
      <c r="K959" s="410" t="s">
        <v>1998</v>
      </c>
      <c r="L959" s="407">
        <v>110001</v>
      </c>
      <c r="M959" s="409">
        <v>0</v>
      </c>
      <c r="N959" s="417">
        <v>610.16</v>
      </c>
      <c r="O959" s="417">
        <v>0</v>
      </c>
      <c r="P959" s="417">
        <v>-9182992.4399999995</v>
      </c>
    </row>
    <row r="960" spans="1:16" ht="20.100000000000001" customHeight="1">
      <c r="A960" s="412">
        <v>596</v>
      </c>
      <c r="B960" s="406" t="s">
        <v>1979</v>
      </c>
      <c r="C960" s="407"/>
      <c r="D960" s="407"/>
      <c r="E960" s="410" t="s">
        <v>1999</v>
      </c>
      <c r="F960" s="407"/>
      <c r="G960" s="407"/>
      <c r="H960" s="411" t="s">
        <v>2000</v>
      </c>
      <c r="I960" s="410" t="s">
        <v>1148</v>
      </c>
      <c r="J960" s="410" t="s">
        <v>1997</v>
      </c>
      <c r="K960" s="410" t="s">
        <v>1998</v>
      </c>
      <c r="L960" s="407">
        <v>110001</v>
      </c>
      <c r="M960" s="409">
        <v>0</v>
      </c>
      <c r="N960" s="417">
        <v>741.14</v>
      </c>
      <c r="O960" s="417">
        <v>0</v>
      </c>
      <c r="P960" s="417">
        <v>-9183733.5800000001</v>
      </c>
    </row>
    <row r="961" spans="1:16" ht="20.100000000000001" customHeight="1">
      <c r="A961" s="412">
        <v>597</v>
      </c>
      <c r="B961" s="406" t="s">
        <v>2001</v>
      </c>
      <c r="C961" s="407"/>
      <c r="D961" s="407"/>
      <c r="E961" s="410" t="s">
        <v>2002</v>
      </c>
      <c r="F961" s="407"/>
      <c r="G961" s="407"/>
      <c r="H961" s="411" t="s">
        <v>2003</v>
      </c>
      <c r="I961" s="410" t="s">
        <v>1148</v>
      </c>
      <c r="J961" s="410" t="s">
        <v>2004</v>
      </c>
      <c r="K961" s="410" t="s">
        <v>2005</v>
      </c>
      <c r="L961" s="407">
        <v>110001</v>
      </c>
      <c r="M961" s="409">
        <v>0</v>
      </c>
      <c r="N961" s="417">
        <v>0</v>
      </c>
      <c r="O961" s="417">
        <v>7322.37</v>
      </c>
      <c r="P961" s="417">
        <v>-9176411.2100000009</v>
      </c>
    </row>
    <row r="962" spans="1:16" ht="20.100000000000001" customHeight="1">
      <c r="A962" s="412">
        <v>598</v>
      </c>
      <c r="B962" s="406" t="s">
        <v>2001</v>
      </c>
      <c r="C962" s="407"/>
      <c r="D962" s="407"/>
      <c r="E962" s="410" t="s">
        <v>2002</v>
      </c>
      <c r="F962" s="407"/>
      <c r="G962" s="407"/>
      <c r="H962" s="411" t="s">
        <v>2003</v>
      </c>
      <c r="I962" s="410" t="s">
        <v>1148</v>
      </c>
      <c r="J962" s="410" t="s">
        <v>2004</v>
      </c>
      <c r="K962" s="410" t="s">
        <v>2005</v>
      </c>
      <c r="L962" s="407">
        <v>110001</v>
      </c>
      <c r="M962" s="409">
        <v>0</v>
      </c>
      <c r="N962" s="417">
        <v>0</v>
      </c>
      <c r="O962" s="417">
        <v>724.74</v>
      </c>
      <c r="P962" s="417">
        <v>-9175686.4700000007</v>
      </c>
    </row>
    <row r="963" spans="1:16" ht="20.100000000000001" customHeight="1">
      <c r="A963" s="412">
        <v>599</v>
      </c>
      <c r="B963" s="406" t="s">
        <v>2001</v>
      </c>
      <c r="C963" s="407"/>
      <c r="D963" s="407"/>
      <c r="E963" s="410" t="s">
        <v>2002</v>
      </c>
      <c r="F963" s="407"/>
      <c r="G963" s="407"/>
      <c r="H963" s="411" t="s">
        <v>2003</v>
      </c>
      <c r="I963" s="410" t="s">
        <v>1148</v>
      </c>
      <c r="J963" s="410" t="s">
        <v>2004</v>
      </c>
      <c r="K963" s="410" t="s">
        <v>2005</v>
      </c>
      <c r="L963" s="407">
        <v>110001</v>
      </c>
      <c r="M963" s="409">
        <v>0</v>
      </c>
      <c r="N963" s="417">
        <v>0</v>
      </c>
      <c r="O963" s="417">
        <v>842.65</v>
      </c>
      <c r="P963" s="417">
        <v>-9174843.8200000003</v>
      </c>
    </row>
    <row r="964" spans="1:16" ht="20.100000000000001" customHeight="1">
      <c r="A964" s="412">
        <v>600</v>
      </c>
      <c r="B964" s="406" t="s">
        <v>2001</v>
      </c>
      <c r="C964" s="407"/>
      <c r="D964" s="407"/>
      <c r="E964" s="410" t="s">
        <v>2006</v>
      </c>
      <c r="F964" s="407"/>
      <c r="G964" s="407"/>
      <c r="H964" s="411" t="s">
        <v>2007</v>
      </c>
      <c r="I964" s="410" t="s">
        <v>1148</v>
      </c>
      <c r="J964" s="410" t="s">
        <v>2004</v>
      </c>
      <c r="K964" s="410" t="s">
        <v>2005</v>
      </c>
      <c r="L964" s="407">
        <v>110001</v>
      </c>
      <c r="M964" s="409">
        <v>0</v>
      </c>
      <c r="N964" s="417">
        <v>7322.37</v>
      </c>
      <c r="O964" s="417">
        <v>0</v>
      </c>
      <c r="P964" s="417">
        <v>-9182166.1899999995</v>
      </c>
    </row>
    <row r="965" spans="1:16" ht="20.100000000000001" customHeight="1">
      <c r="A965" s="412">
        <v>601</v>
      </c>
      <c r="B965" s="406" t="s">
        <v>2001</v>
      </c>
      <c r="C965" s="407"/>
      <c r="D965" s="407"/>
      <c r="E965" s="410" t="s">
        <v>2006</v>
      </c>
      <c r="F965" s="407"/>
      <c r="G965" s="407"/>
      <c r="H965" s="411" t="s">
        <v>2007</v>
      </c>
      <c r="I965" s="410" t="s">
        <v>1148</v>
      </c>
      <c r="J965" s="410" t="s">
        <v>2004</v>
      </c>
      <c r="K965" s="410" t="s">
        <v>2005</v>
      </c>
      <c r="L965" s="407">
        <v>110001</v>
      </c>
      <c r="M965" s="409">
        <v>0</v>
      </c>
      <c r="N965" s="417">
        <v>724.74</v>
      </c>
      <c r="O965" s="417">
        <v>0</v>
      </c>
      <c r="P965" s="417">
        <v>-9182890.9299999997</v>
      </c>
    </row>
    <row r="966" spans="1:16" ht="20.100000000000001" customHeight="1">
      <c r="A966" s="412">
        <v>602</v>
      </c>
      <c r="B966" s="406" t="s">
        <v>2001</v>
      </c>
      <c r="C966" s="407"/>
      <c r="D966" s="407"/>
      <c r="E966" s="410" t="s">
        <v>2006</v>
      </c>
      <c r="F966" s="407"/>
      <c r="G966" s="407"/>
      <c r="H966" s="411" t="s">
        <v>2007</v>
      </c>
      <c r="I966" s="410" t="s">
        <v>1148</v>
      </c>
      <c r="J966" s="410" t="s">
        <v>2004</v>
      </c>
      <c r="K966" s="410" t="s">
        <v>2005</v>
      </c>
      <c r="L966" s="407">
        <v>110001</v>
      </c>
      <c r="M966" s="409">
        <v>0</v>
      </c>
      <c r="N966" s="417">
        <v>842.65</v>
      </c>
      <c r="O966" s="417">
        <v>0</v>
      </c>
      <c r="P966" s="417">
        <v>-9183733.5800000001</v>
      </c>
    </row>
    <row r="967" spans="1:16" ht="20.100000000000001" customHeight="1">
      <c r="A967" s="412">
        <v>603</v>
      </c>
      <c r="B967" s="406" t="s">
        <v>1180</v>
      </c>
      <c r="C967" s="407"/>
      <c r="D967" s="407"/>
      <c r="E967" s="410" t="s">
        <v>2008</v>
      </c>
      <c r="F967" s="407"/>
      <c r="G967" s="407"/>
      <c r="H967" s="411" t="s">
        <v>2009</v>
      </c>
      <c r="I967" s="410" t="s">
        <v>1148</v>
      </c>
      <c r="J967" s="410" t="s">
        <v>2010</v>
      </c>
      <c r="K967" s="410" t="s">
        <v>2011</v>
      </c>
      <c r="L967" s="407">
        <v>110001</v>
      </c>
      <c r="M967" s="409">
        <v>0</v>
      </c>
      <c r="N967" s="409">
        <v>0</v>
      </c>
      <c r="O967" s="409">
        <v>4932.8500000000004</v>
      </c>
      <c r="P967" s="415">
        <v>-9178800.7300000004</v>
      </c>
    </row>
    <row r="968" spans="1:16" ht="20.100000000000001" customHeight="1">
      <c r="A968" s="412">
        <v>604</v>
      </c>
      <c r="B968" s="406" t="s">
        <v>1180</v>
      </c>
      <c r="C968" s="407"/>
      <c r="D968" s="407"/>
      <c r="E968" s="410" t="s">
        <v>2008</v>
      </c>
      <c r="F968" s="407"/>
      <c r="G968" s="407"/>
      <c r="H968" s="411" t="s">
        <v>2009</v>
      </c>
      <c r="I968" s="410" t="s">
        <v>1148</v>
      </c>
      <c r="J968" s="410" t="s">
        <v>2010</v>
      </c>
      <c r="K968" s="410" t="s">
        <v>2011</v>
      </c>
      <c r="L968" s="407">
        <v>110001</v>
      </c>
      <c r="M968" s="409">
        <v>0</v>
      </c>
      <c r="N968" s="409">
        <v>0</v>
      </c>
      <c r="O968" s="409">
        <v>405.51</v>
      </c>
      <c r="P968" s="415">
        <v>-9178395.2200000007</v>
      </c>
    </row>
    <row r="969" spans="1:16" ht="20.100000000000001" customHeight="1">
      <c r="A969" s="412">
        <v>605</v>
      </c>
      <c r="B969" s="406" t="s">
        <v>1180</v>
      </c>
      <c r="C969" s="407"/>
      <c r="D969" s="407"/>
      <c r="E969" s="410" t="s">
        <v>2008</v>
      </c>
      <c r="F969" s="407"/>
      <c r="G969" s="407"/>
      <c r="H969" s="411" t="s">
        <v>2009</v>
      </c>
      <c r="I969" s="410" t="s">
        <v>1148</v>
      </c>
      <c r="J969" s="410" t="s">
        <v>2010</v>
      </c>
      <c r="K969" s="410" t="s">
        <v>2011</v>
      </c>
      <c r="L969" s="407">
        <v>110001</v>
      </c>
      <c r="M969" s="409">
        <v>0</v>
      </c>
      <c r="N969" s="409">
        <v>0</v>
      </c>
      <c r="O969" s="409">
        <v>217.31</v>
      </c>
      <c r="P969" s="415">
        <v>-9178177.9100000001</v>
      </c>
    </row>
    <row r="970" spans="1:16" ht="20.100000000000001" customHeight="1">
      <c r="A970" s="412">
        <v>606</v>
      </c>
      <c r="B970" s="406" t="s">
        <v>1180</v>
      </c>
      <c r="C970" s="407"/>
      <c r="D970" s="407"/>
      <c r="E970" s="410" t="s">
        <v>2012</v>
      </c>
      <c r="F970" s="407"/>
      <c r="G970" s="407"/>
      <c r="H970" s="411" t="s">
        <v>2009</v>
      </c>
      <c r="I970" s="410" t="s">
        <v>1148</v>
      </c>
      <c r="J970" s="410" t="s">
        <v>2013</v>
      </c>
      <c r="K970" s="410" t="s">
        <v>2014</v>
      </c>
      <c r="L970" s="407">
        <v>110001</v>
      </c>
      <c r="M970" s="409">
        <v>0</v>
      </c>
      <c r="N970" s="409">
        <v>0</v>
      </c>
      <c r="O970" s="409">
        <v>4932.8500000000004</v>
      </c>
      <c r="P970" s="415">
        <v>-9173245.0600000005</v>
      </c>
    </row>
    <row r="971" spans="1:16" ht="20.100000000000001" customHeight="1">
      <c r="A971" s="412">
        <v>607</v>
      </c>
      <c r="B971" s="406" t="s">
        <v>1180</v>
      </c>
      <c r="C971" s="407"/>
      <c r="D971" s="407"/>
      <c r="E971" s="410" t="s">
        <v>2012</v>
      </c>
      <c r="F971" s="407"/>
      <c r="G971" s="407"/>
      <c r="H971" s="411" t="s">
        <v>2009</v>
      </c>
      <c r="I971" s="410" t="s">
        <v>1148</v>
      </c>
      <c r="J971" s="410" t="s">
        <v>2013</v>
      </c>
      <c r="K971" s="410" t="s">
        <v>2014</v>
      </c>
      <c r="L971" s="407">
        <v>110001</v>
      </c>
      <c r="M971" s="409">
        <v>0</v>
      </c>
      <c r="N971" s="409">
        <v>0</v>
      </c>
      <c r="O971" s="409">
        <v>405.51</v>
      </c>
      <c r="P971" s="415">
        <v>-9172839.5500000007</v>
      </c>
    </row>
    <row r="972" spans="1:16" ht="20.100000000000001" customHeight="1">
      <c r="A972" s="412">
        <v>608</v>
      </c>
      <c r="B972" s="406" t="s">
        <v>1180</v>
      </c>
      <c r="C972" s="407"/>
      <c r="D972" s="407"/>
      <c r="E972" s="410" t="s">
        <v>2012</v>
      </c>
      <c r="F972" s="407"/>
      <c r="G972" s="407"/>
      <c r="H972" s="411" t="s">
        <v>2009</v>
      </c>
      <c r="I972" s="410" t="s">
        <v>1148</v>
      </c>
      <c r="J972" s="410" t="s">
        <v>2013</v>
      </c>
      <c r="K972" s="410" t="s">
        <v>2014</v>
      </c>
      <c r="L972" s="407">
        <v>110001</v>
      </c>
      <c r="M972" s="409">
        <v>0</v>
      </c>
      <c r="N972" s="409">
        <v>0</v>
      </c>
      <c r="O972" s="409">
        <v>217.31</v>
      </c>
      <c r="P972" s="415">
        <v>-9172622.2400000002</v>
      </c>
    </row>
    <row r="973" spans="1:16" ht="20.100000000000001" customHeight="1">
      <c r="A973" s="412">
        <v>609</v>
      </c>
      <c r="B973" s="406" t="s">
        <v>1180</v>
      </c>
      <c r="C973" s="407"/>
      <c r="D973" s="407"/>
      <c r="E973" s="410" t="s">
        <v>2015</v>
      </c>
      <c r="F973" s="407"/>
      <c r="G973" s="407"/>
      <c r="H973" s="411" t="s">
        <v>2009</v>
      </c>
      <c r="I973" s="410" t="s">
        <v>1148</v>
      </c>
      <c r="J973" s="410" t="s">
        <v>2016</v>
      </c>
      <c r="K973" s="410" t="s">
        <v>2017</v>
      </c>
      <c r="L973" s="407">
        <v>110001</v>
      </c>
      <c r="M973" s="409">
        <v>0</v>
      </c>
      <c r="N973" s="409">
        <v>0</v>
      </c>
      <c r="O973" s="409">
        <v>4947.66</v>
      </c>
      <c r="P973" s="415">
        <v>-9167674.5800000001</v>
      </c>
    </row>
    <row r="974" spans="1:16" ht="20.100000000000001" customHeight="1">
      <c r="A974" s="412">
        <v>610</v>
      </c>
      <c r="B974" s="406" t="s">
        <v>1180</v>
      </c>
      <c r="C974" s="407"/>
      <c r="D974" s="407"/>
      <c r="E974" s="410" t="s">
        <v>2015</v>
      </c>
      <c r="F974" s="407"/>
      <c r="G974" s="407"/>
      <c r="H974" s="411" t="s">
        <v>2009</v>
      </c>
      <c r="I974" s="410" t="s">
        <v>1148</v>
      </c>
      <c r="J974" s="410" t="s">
        <v>2016</v>
      </c>
      <c r="K974" s="410" t="s">
        <v>2017</v>
      </c>
      <c r="L974" s="407">
        <v>110001</v>
      </c>
      <c r="M974" s="409">
        <v>0</v>
      </c>
      <c r="N974" s="409">
        <v>0</v>
      </c>
      <c r="O974" s="409">
        <v>406.72</v>
      </c>
      <c r="P974" s="415">
        <v>-9167267.8599999994</v>
      </c>
    </row>
    <row r="975" spans="1:16" ht="20.100000000000001" customHeight="1">
      <c r="A975" s="412">
        <v>611</v>
      </c>
      <c r="B975" s="406" t="s">
        <v>1180</v>
      </c>
      <c r="C975" s="407"/>
      <c r="D975" s="407"/>
      <c r="E975" s="410" t="s">
        <v>2015</v>
      </c>
      <c r="F975" s="407"/>
      <c r="G975" s="407"/>
      <c r="H975" s="411" t="s">
        <v>2009</v>
      </c>
      <c r="I975" s="410" t="s">
        <v>1148</v>
      </c>
      <c r="J975" s="410" t="s">
        <v>2016</v>
      </c>
      <c r="K975" s="410" t="s">
        <v>2017</v>
      </c>
      <c r="L975" s="407">
        <v>110001</v>
      </c>
      <c r="M975" s="409">
        <v>0</v>
      </c>
      <c r="N975" s="409">
        <v>0</v>
      </c>
      <c r="O975" s="409">
        <v>217.96</v>
      </c>
      <c r="P975" s="415">
        <v>-9167049.9000000004</v>
      </c>
    </row>
    <row r="976" spans="1:16" ht="20.100000000000001" customHeight="1">
      <c r="A976" s="412">
        <v>612</v>
      </c>
      <c r="B976" s="406" t="s">
        <v>1180</v>
      </c>
      <c r="C976" s="407"/>
      <c r="D976" s="407"/>
      <c r="E976" s="410" t="s">
        <v>2018</v>
      </c>
      <c r="F976" s="407"/>
      <c r="G976" s="407"/>
      <c r="H976" s="411" t="s">
        <v>1349</v>
      </c>
      <c r="I976" s="410" t="s">
        <v>1148</v>
      </c>
      <c r="J976" s="410" t="s">
        <v>2019</v>
      </c>
      <c r="K976" s="410" t="s">
        <v>2020</v>
      </c>
      <c r="L976" s="407">
        <v>110001</v>
      </c>
      <c r="M976" s="409">
        <v>0</v>
      </c>
      <c r="N976" s="409">
        <v>0</v>
      </c>
      <c r="O976" s="409">
        <v>30854.76</v>
      </c>
      <c r="P976" s="415">
        <v>-9136195.1400000006</v>
      </c>
    </row>
    <row r="977" spans="1:16" ht="20.100000000000001" customHeight="1">
      <c r="A977" s="412">
        <v>613</v>
      </c>
      <c r="B977" s="406" t="s">
        <v>1223</v>
      </c>
      <c r="C977" s="407"/>
      <c r="D977" s="407"/>
      <c r="E977" s="410" t="s">
        <v>2021</v>
      </c>
      <c r="F977" s="407"/>
      <c r="G977" s="407"/>
      <c r="H977" s="411" t="s">
        <v>2022</v>
      </c>
      <c r="I977" s="410" t="s">
        <v>2022</v>
      </c>
      <c r="J977" s="407"/>
      <c r="K977" s="407"/>
      <c r="L977" s="407">
        <v>110001</v>
      </c>
      <c r="M977" s="409">
        <v>0</v>
      </c>
      <c r="N977" s="409">
        <v>0</v>
      </c>
      <c r="O977" s="409">
        <v>154498</v>
      </c>
      <c r="P977" s="423">
        <v>-8981697.1400000006</v>
      </c>
    </row>
    <row r="978" spans="1:16" ht="20.100000000000001" customHeight="1">
      <c r="A978" s="412">
        <v>614</v>
      </c>
      <c r="B978" s="406" t="s">
        <v>1223</v>
      </c>
      <c r="C978" s="407"/>
      <c r="D978" s="407"/>
      <c r="E978" s="410" t="s">
        <v>2023</v>
      </c>
      <c r="F978" s="407"/>
      <c r="G978" s="407"/>
      <c r="H978" s="411" t="s">
        <v>2024</v>
      </c>
      <c r="I978" s="410" t="s">
        <v>2024</v>
      </c>
      <c r="J978" s="407"/>
      <c r="K978" s="407"/>
      <c r="L978" s="407">
        <v>110001</v>
      </c>
      <c r="M978" s="409">
        <v>0</v>
      </c>
      <c r="N978" s="409">
        <v>0</v>
      </c>
      <c r="O978" s="409">
        <v>7000</v>
      </c>
      <c r="P978" s="409">
        <v>-8974697.1400000006</v>
      </c>
    </row>
    <row r="979" spans="1:16" ht="20.100000000000001" customHeight="1">
      <c r="A979" s="412">
        <v>615</v>
      </c>
      <c r="B979" s="406" t="s">
        <v>1328</v>
      </c>
      <c r="C979" s="407"/>
      <c r="D979" s="407"/>
      <c r="E979" s="410" t="s">
        <v>2025</v>
      </c>
      <c r="F979" s="407"/>
      <c r="G979" s="407"/>
      <c r="H979" s="411" t="s">
        <v>2026</v>
      </c>
      <c r="I979" s="410" t="s">
        <v>1148</v>
      </c>
      <c r="J979" s="410" t="s">
        <v>2027</v>
      </c>
      <c r="K979" s="410" t="s">
        <v>2028</v>
      </c>
      <c r="L979" s="407">
        <v>110001</v>
      </c>
      <c r="M979" s="409">
        <v>0</v>
      </c>
      <c r="N979" s="409">
        <v>0</v>
      </c>
      <c r="O979" s="409">
        <v>1254.17</v>
      </c>
      <c r="P979" s="415">
        <v>-8973442.9700000007</v>
      </c>
    </row>
    <row r="980" spans="1:16" ht="20.100000000000001" customHeight="1">
      <c r="A980" s="412">
        <v>616</v>
      </c>
      <c r="B980" s="406" t="s">
        <v>2029</v>
      </c>
      <c r="C980" s="407"/>
      <c r="D980" s="407"/>
      <c r="E980" s="410" t="s">
        <v>2030</v>
      </c>
      <c r="F980" s="407"/>
      <c r="G980" s="407"/>
      <c r="H980" s="411" t="s">
        <v>2031</v>
      </c>
      <c r="I980" s="410" t="s">
        <v>1148</v>
      </c>
      <c r="J980" s="410" t="s">
        <v>2032</v>
      </c>
      <c r="K980" s="410" t="s">
        <v>2033</v>
      </c>
      <c r="L980" s="407">
        <v>150373</v>
      </c>
      <c r="M980" s="409">
        <v>0</v>
      </c>
      <c r="N980" s="409">
        <v>0</v>
      </c>
      <c r="O980" s="409">
        <v>5821.83</v>
      </c>
      <c r="P980" s="415">
        <v>-8967621.1400000006</v>
      </c>
    </row>
    <row r="981" spans="1:16" ht="20.100000000000001" customHeight="1">
      <c r="A981" s="412">
        <v>617</v>
      </c>
      <c r="B981" s="406" t="s">
        <v>2029</v>
      </c>
      <c r="C981" s="407"/>
      <c r="D981" s="407"/>
      <c r="E981" s="410" t="s">
        <v>2030</v>
      </c>
      <c r="F981" s="407"/>
      <c r="G981" s="407"/>
      <c r="H981" s="411" t="s">
        <v>2031</v>
      </c>
      <c r="I981" s="410" t="s">
        <v>1148</v>
      </c>
      <c r="J981" s="410" t="s">
        <v>2032</v>
      </c>
      <c r="K981" s="410" t="s">
        <v>2033</v>
      </c>
      <c r="L981" s="407">
        <v>150373</v>
      </c>
      <c r="M981" s="409">
        <v>0</v>
      </c>
      <c r="N981" s="409">
        <v>0</v>
      </c>
      <c r="O981" s="409">
        <v>893</v>
      </c>
      <c r="P981" s="415">
        <v>-8966728.1400000006</v>
      </c>
    </row>
    <row r="982" spans="1:16" ht="20.100000000000001" customHeight="1">
      <c r="A982" s="412">
        <v>618</v>
      </c>
      <c r="B982" s="406" t="s">
        <v>2029</v>
      </c>
      <c r="C982" s="407"/>
      <c r="D982" s="407"/>
      <c r="E982" s="410" t="s">
        <v>2034</v>
      </c>
      <c r="F982" s="407"/>
      <c r="G982" s="407"/>
      <c r="H982" s="411" t="s">
        <v>2031</v>
      </c>
      <c r="I982" s="410" t="s">
        <v>1148</v>
      </c>
      <c r="J982" s="410" t="s">
        <v>2035</v>
      </c>
      <c r="K982" s="410" t="s">
        <v>2036</v>
      </c>
      <c r="L982" s="407">
        <v>150373</v>
      </c>
      <c r="M982" s="409">
        <v>0</v>
      </c>
      <c r="N982" s="409">
        <v>0</v>
      </c>
      <c r="O982" s="409">
        <v>6434.66</v>
      </c>
      <c r="P982" s="415">
        <v>-8960293.4800000004</v>
      </c>
    </row>
    <row r="983" spans="1:16" ht="20.100000000000001" customHeight="1">
      <c r="A983" s="412">
        <v>619</v>
      </c>
      <c r="B983" s="406" t="s">
        <v>2029</v>
      </c>
      <c r="C983" s="407"/>
      <c r="D983" s="407"/>
      <c r="E983" s="410" t="s">
        <v>2034</v>
      </c>
      <c r="F983" s="407"/>
      <c r="G983" s="407"/>
      <c r="H983" s="411" t="s">
        <v>2031</v>
      </c>
      <c r="I983" s="410" t="s">
        <v>1148</v>
      </c>
      <c r="J983" s="410" t="s">
        <v>2035</v>
      </c>
      <c r="K983" s="410" t="s">
        <v>2036</v>
      </c>
      <c r="L983" s="407">
        <v>150373</v>
      </c>
      <c r="M983" s="409">
        <v>0</v>
      </c>
      <c r="N983" s="409">
        <v>0</v>
      </c>
      <c r="O983" s="409">
        <v>987</v>
      </c>
      <c r="P983" s="415">
        <v>-8959306.4800000004</v>
      </c>
    </row>
    <row r="984" spans="1:16" ht="20.100000000000001" customHeight="1">
      <c r="A984" s="412">
        <v>620</v>
      </c>
      <c r="B984" s="406" t="s">
        <v>2029</v>
      </c>
      <c r="C984" s="407"/>
      <c r="D984" s="407"/>
      <c r="E984" s="410" t="s">
        <v>2037</v>
      </c>
      <c r="F984" s="407"/>
      <c r="G984" s="407"/>
      <c r="H984" s="411" t="s">
        <v>2038</v>
      </c>
      <c r="I984" s="410" t="s">
        <v>1148</v>
      </c>
      <c r="J984" s="410" t="s">
        <v>2039</v>
      </c>
      <c r="K984" s="410" t="s">
        <v>2040</v>
      </c>
      <c r="L984" s="407">
        <v>110001</v>
      </c>
      <c r="M984" s="409">
        <v>0</v>
      </c>
      <c r="N984" s="409">
        <v>0</v>
      </c>
      <c r="O984" s="409">
        <v>133.47</v>
      </c>
      <c r="P984" s="415">
        <v>-8959173.0099999998</v>
      </c>
    </row>
    <row r="985" spans="1:16" ht="20.100000000000001" customHeight="1">
      <c r="A985" s="412">
        <v>621</v>
      </c>
      <c r="B985" s="406" t="s">
        <v>2029</v>
      </c>
      <c r="C985" s="407"/>
      <c r="D985" s="407"/>
      <c r="E985" s="410" t="s">
        <v>2041</v>
      </c>
      <c r="F985" s="407"/>
      <c r="G985" s="407"/>
      <c r="H985" s="411" t="s">
        <v>2042</v>
      </c>
      <c r="I985" s="410" t="s">
        <v>1148</v>
      </c>
      <c r="J985" s="410" t="s">
        <v>2043</v>
      </c>
      <c r="K985" s="410" t="s">
        <v>2044</v>
      </c>
      <c r="L985" s="407">
        <v>110001</v>
      </c>
      <c r="M985" s="409">
        <v>0</v>
      </c>
      <c r="N985" s="409">
        <v>0</v>
      </c>
      <c r="O985" s="409">
        <v>195.79</v>
      </c>
      <c r="P985" s="415">
        <v>-8958977.2200000007</v>
      </c>
    </row>
    <row r="986" spans="1:16" ht="20.100000000000001" customHeight="1">
      <c r="A986" s="412">
        <v>622</v>
      </c>
      <c r="B986" s="406" t="s">
        <v>2029</v>
      </c>
      <c r="C986" s="407"/>
      <c r="D986" s="407"/>
      <c r="E986" s="410" t="s">
        <v>2041</v>
      </c>
      <c r="F986" s="407"/>
      <c r="G986" s="407"/>
      <c r="H986" s="411" t="s">
        <v>2042</v>
      </c>
      <c r="I986" s="410" t="s">
        <v>1148</v>
      </c>
      <c r="J986" s="410" t="s">
        <v>2043</v>
      </c>
      <c r="K986" s="410" t="s">
        <v>2044</v>
      </c>
      <c r="L986" s="407">
        <v>110001</v>
      </c>
      <c r="M986" s="409">
        <v>0</v>
      </c>
      <c r="N986" s="409">
        <v>0</v>
      </c>
      <c r="O986" s="409">
        <v>449.9</v>
      </c>
      <c r="P986" s="415">
        <v>-8958527.3200000003</v>
      </c>
    </row>
    <row r="987" spans="1:16" ht="20.100000000000001" customHeight="1">
      <c r="A987" s="412">
        <v>623</v>
      </c>
      <c r="B987" s="406" t="s">
        <v>2029</v>
      </c>
      <c r="C987" s="407"/>
      <c r="D987" s="407"/>
      <c r="E987" s="410" t="s">
        <v>2045</v>
      </c>
      <c r="F987" s="407"/>
      <c r="G987" s="407"/>
      <c r="H987" s="411" t="s">
        <v>2038</v>
      </c>
      <c r="I987" s="410" t="s">
        <v>1148</v>
      </c>
      <c r="J987" s="410" t="s">
        <v>2046</v>
      </c>
      <c r="K987" s="410" t="s">
        <v>2047</v>
      </c>
      <c r="L987" s="407">
        <v>110001</v>
      </c>
      <c r="M987" s="409">
        <v>0</v>
      </c>
      <c r="N987" s="409">
        <v>0</v>
      </c>
      <c r="O987" s="409">
        <v>133.47</v>
      </c>
      <c r="P987" s="415">
        <v>-8958393.8499999996</v>
      </c>
    </row>
    <row r="988" spans="1:16" ht="20.100000000000001" customHeight="1">
      <c r="A988" s="412">
        <v>624</v>
      </c>
      <c r="B988" s="406" t="s">
        <v>2048</v>
      </c>
      <c r="C988" s="407"/>
      <c r="D988" s="407"/>
      <c r="E988" s="410" t="s">
        <v>2049</v>
      </c>
      <c r="F988" s="407"/>
      <c r="G988" s="407"/>
      <c r="H988" s="411" t="s">
        <v>2050</v>
      </c>
      <c r="I988" s="410" t="s">
        <v>1148</v>
      </c>
      <c r="J988" s="410" t="s">
        <v>2051</v>
      </c>
      <c r="K988" s="410" t="s">
        <v>2052</v>
      </c>
      <c r="L988" s="407">
        <v>150373</v>
      </c>
      <c r="M988" s="409">
        <v>0</v>
      </c>
      <c r="N988" s="409">
        <v>0</v>
      </c>
      <c r="O988" s="409">
        <v>10983.56</v>
      </c>
      <c r="P988" s="415">
        <v>-8947410.2899999991</v>
      </c>
    </row>
    <row r="989" spans="1:16" ht="20.100000000000001" customHeight="1">
      <c r="A989" s="412">
        <v>625</v>
      </c>
      <c r="B989" s="406" t="s">
        <v>2048</v>
      </c>
      <c r="C989" s="407"/>
      <c r="D989" s="407"/>
      <c r="E989" s="410" t="s">
        <v>2049</v>
      </c>
      <c r="F989" s="407"/>
      <c r="G989" s="407"/>
      <c r="H989" s="411" t="s">
        <v>2050</v>
      </c>
      <c r="I989" s="410" t="s">
        <v>1148</v>
      </c>
      <c r="J989" s="410" t="s">
        <v>2051</v>
      </c>
      <c r="K989" s="410" t="s">
        <v>2052</v>
      </c>
      <c r="L989" s="407">
        <v>150373</v>
      </c>
      <c r="M989" s="409">
        <v>0</v>
      </c>
      <c r="N989" s="409">
        <v>0</v>
      </c>
      <c r="O989" s="409">
        <v>1510.92</v>
      </c>
      <c r="P989" s="415">
        <v>-8945899.3699999992</v>
      </c>
    </row>
    <row r="990" spans="1:16" ht="20.100000000000001" customHeight="1">
      <c r="A990" s="412">
        <v>626</v>
      </c>
      <c r="B990" s="406" t="s">
        <v>2048</v>
      </c>
      <c r="C990" s="407"/>
      <c r="D990" s="407"/>
      <c r="E990" s="410" t="s">
        <v>2053</v>
      </c>
      <c r="F990" s="407"/>
      <c r="G990" s="407"/>
      <c r="H990" s="411" t="s">
        <v>1960</v>
      </c>
      <c r="I990" s="410" t="s">
        <v>1148</v>
      </c>
      <c r="J990" s="410" t="s">
        <v>1961</v>
      </c>
      <c r="K990" s="410" t="s">
        <v>1962</v>
      </c>
      <c r="L990" s="407">
        <v>110001</v>
      </c>
      <c r="M990" s="409">
        <v>0</v>
      </c>
      <c r="N990" s="409">
        <v>0</v>
      </c>
      <c r="O990" s="409">
        <v>8368.43</v>
      </c>
      <c r="P990" s="415">
        <v>-8937530.9399999995</v>
      </c>
    </row>
    <row r="991" spans="1:16" ht="20.100000000000001" customHeight="1">
      <c r="A991" s="412">
        <v>627</v>
      </c>
      <c r="B991" s="406" t="s">
        <v>2048</v>
      </c>
      <c r="C991" s="407"/>
      <c r="D991" s="407"/>
      <c r="E991" s="410" t="s">
        <v>2053</v>
      </c>
      <c r="F991" s="407"/>
      <c r="G991" s="407"/>
      <c r="H991" s="411" t="s">
        <v>1960</v>
      </c>
      <c r="I991" s="410" t="s">
        <v>1148</v>
      </c>
      <c r="J991" s="410" t="s">
        <v>1961</v>
      </c>
      <c r="K991" s="410" t="s">
        <v>1962</v>
      </c>
      <c r="L991" s="407">
        <v>110001</v>
      </c>
      <c r="M991" s="409">
        <v>0</v>
      </c>
      <c r="N991" s="409">
        <v>0</v>
      </c>
      <c r="O991" s="409">
        <v>828.31</v>
      </c>
      <c r="P991" s="415">
        <v>-8936702.6300000008</v>
      </c>
    </row>
    <row r="992" spans="1:16" ht="20.100000000000001" customHeight="1">
      <c r="A992" s="412">
        <v>628</v>
      </c>
      <c r="B992" s="406" t="s">
        <v>2048</v>
      </c>
      <c r="C992" s="407"/>
      <c r="D992" s="407"/>
      <c r="E992" s="410" t="s">
        <v>2053</v>
      </c>
      <c r="F992" s="407"/>
      <c r="G992" s="407"/>
      <c r="H992" s="411" t="s">
        <v>1960</v>
      </c>
      <c r="I992" s="410" t="s">
        <v>1148</v>
      </c>
      <c r="J992" s="410" t="s">
        <v>1961</v>
      </c>
      <c r="K992" s="410" t="s">
        <v>1962</v>
      </c>
      <c r="L992" s="407">
        <v>110001</v>
      </c>
      <c r="M992" s="409">
        <v>0</v>
      </c>
      <c r="N992" s="409">
        <v>0</v>
      </c>
      <c r="O992" s="409">
        <v>697.35</v>
      </c>
      <c r="P992" s="415">
        <v>-8936005.2799999993</v>
      </c>
    </row>
    <row r="993" spans="1:16" ht="20.100000000000001" customHeight="1">
      <c r="A993" s="412">
        <v>629</v>
      </c>
      <c r="B993" s="406" t="s">
        <v>2048</v>
      </c>
      <c r="C993" s="407"/>
      <c r="D993" s="407"/>
      <c r="E993" s="410" t="s">
        <v>2053</v>
      </c>
      <c r="F993" s="407"/>
      <c r="G993" s="407"/>
      <c r="H993" s="411" t="s">
        <v>1960</v>
      </c>
      <c r="I993" s="410" t="s">
        <v>1148</v>
      </c>
      <c r="J993" s="410" t="s">
        <v>1961</v>
      </c>
      <c r="K993" s="410" t="s">
        <v>1962</v>
      </c>
      <c r="L993" s="407">
        <v>110001</v>
      </c>
      <c r="M993" s="409">
        <v>0</v>
      </c>
      <c r="N993" s="409">
        <v>0</v>
      </c>
      <c r="O993" s="409">
        <v>401.88</v>
      </c>
      <c r="P993" s="415">
        <v>-8935603.4000000004</v>
      </c>
    </row>
    <row r="994" spans="1:16" ht="20.100000000000001" customHeight="1">
      <c r="A994" s="412">
        <v>630</v>
      </c>
      <c r="B994" s="406" t="s">
        <v>2048</v>
      </c>
      <c r="C994" s="407"/>
      <c r="D994" s="407"/>
      <c r="E994" s="410" t="s">
        <v>2054</v>
      </c>
      <c r="F994" s="407"/>
      <c r="G994" s="407"/>
      <c r="H994" s="411" t="s">
        <v>1964</v>
      </c>
      <c r="I994" s="410" t="s">
        <v>1148</v>
      </c>
      <c r="J994" s="410" t="s">
        <v>1965</v>
      </c>
      <c r="K994" s="410" t="s">
        <v>1966</v>
      </c>
      <c r="L994" s="407">
        <v>150373</v>
      </c>
      <c r="M994" s="409">
        <v>0</v>
      </c>
      <c r="N994" s="409">
        <v>0</v>
      </c>
      <c r="O994" s="409">
        <v>8891.4500000000007</v>
      </c>
      <c r="P994" s="415">
        <v>-8926711.9499999993</v>
      </c>
    </row>
    <row r="995" spans="1:16" ht="20.100000000000001" customHeight="1">
      <c r="A995" s="412">
        <v>631</v>
      </c>
      <c r="B995" s="406" t="s">
        <v>2048</v>
      </c>
      <c r="C995" s="407"/>
      <c r="D995" s="407"/>
      <c r="E995" s="410" t="s">
        <v>2054</v>
      </c>
      <c r="F995" s="407"/>
      <c r="G995" s="407"/>
      <c r="H995" s="411" t="s">
        <v>1964</v>
      </c>
      <c r="I995" s="410" t="s">
        <v>1148</v>
      </c>
      <c r="J995" s="410" t="s">
        <v>1965</v>
      </c>
      <c r="K995" s="410" t="s">
        <v>1966</v>
      </c>
      <c r="L995" s="407">
        <v>150373</v>
      </c>
      <c r="M995" s="409">
        <v>0</v>
      </c>
      <c r="N995" s="409">
        <v>0</v>
      </c>
      <c r="O995" s="409">
        <v>3748.32</v>
      </c>
      <c r="P995" s="415">
        <v>-8922963.6300000008</v>
      </c>
    </row>
    <row r="996" spans="1:16" ht="20.100000000000001" customHeight="1">
      <c r="A996" s="412">
        <v>632</v>
      </c>
      <c r="B996" s="406" t="s">
        <v>2055</v>
      </c>
      <c r="C996" s="407"/>
      <c r="D996" s="407"/>
      <c r="E996" s="410" t="s">
        <v>2056</v>
      </c>
      <c r="F996" s="407"/>
      <c r="G996" s="407"/>
      <c r="H996" s="411" t="s">
        <v>2003</v>
      </c>
      <c r="I996" s="410" t="s">
        <v>1148</v>
      </c>
      <c r="J996" s="410" t="s">
        <v>2004</v>
      </c>
      <c r="K996" s="410" t="s">
        <v>2005</v>
      </c>
      <c r="L996" s="407">
        <v>110001</v>
      </c>
      <c r="M996" s="409">
        <v>0</v>
      </c>
      <c r="N996" s="409">
        <v>0</v>
      </c>
      <c r="O996" s="409">
        <v>7322.37</v>
      </c>
      <c r="P996" s="415">
        <v>-8915641.2599999998</v>
      </c>
    </row>
    <row r="997" spans="1:16" ht="20.100000000000001" customHeight="1">
      <c r="A997" s="412">
        <v>633</v>
      </c>
      <c r="B997" s="406" t="s">
        <v>2055</v>
      </c>
      <c r="C997" s="407"/>
      <c r="D997" s="407"/>
      <c r="E997" s="410" t="s">
        <v>2056</v>
      </c>
      <c r="F997" s="407"/>
      <c r="G997" s="407"/>
      <c r="H997" s="411" t="s">
        <v>2003</v>
      </c>
      <c r="I997" s="410" t="s">
        <v>1148</v>
      </c>
      <c r="J997" s="410" t="s">
        <v>2004</v>
      </c>
      <c r="K997" s="410" t="s">
        <v>2005</v>
      </c>
      <c r="L997" s="407">
        <v>110001</v>
      </c>
      <c r="M997" s="409">
        <v>0</v>
      </c>
      <c r="N997" s="409">
        <v>0</v>
      </c>
      <c r="O997" s="409">
        <v>724.74</v>
      </c>
      <c r="P997" s="415">
        <v>-8914916.5199999996</v>
      </c>
    </row>
    <row r="998" spans="1:16" ht="20.100000000000001" customHeight="1">
      <c r="A998" s="412">
        <v>634</v>
      </c>
      <c r="B998" s="406" t="s">
        <v>2055</v>
      </c>
      <c r="C998" s="407"/>
      <c r="D998" s="407"/>
      <c r="E998" s="410" t="s">
        <v>2056</v>
      </c>
      <c r="F998" s="407"/>
      <c r="G998" s="407"/>
      <c r="H998" s="411" t="s">
        <v>2003</v>
      </c>
      <c r="I998" s="410" t="s">
        <v>1148</v>
      </c>
      <c r="J998" s="410" t="s">
        <v>2004</v>
      </c>
      <c r="K998" s="410" t="s">
        <v>2005</v>
      </c>
      <c r="L998" s="407">
        <v>110001</v>
      </c>
      <c r="M998" s="409">
        <v>0</v>
      </c>
      <c r="N998" s="409">
        <v>0</v>
      </c>
      <c r="O998" s="409">
        <v>842.65</v>
      </c>
      <c r="P998" s="415">
        <v>-8914073.8699999992</v>
      </c>
    </row>
    <row r="999" spans="1:16" ht="20.100000000000001" customHeight="1">
      <c r="A999" s="412">
        <v>635</v>
      </c>
      <c r="B999" s="406" t="s">
        <v>2055</v>
      </c>
      <c r="C999" s="407"/>
      <c r="D999" s="407"/>
      <c r="E999" s="410" t="s">
        <v>2057</v>
      </c>
      <c r="F999" s="407"/>
      <c r="G999" s="407"/>
      <c r="H999" s="411" t="s">
        <v>1996</v>
      </c>
      <c r="I999" s="410" t="s">
        <v>1148</v>
      </c>
      <c r="J999" s="410" t="s">
        <v>1997</v>
      </c>
      <c r="K999" s="410" t="s">
        <v>1998</v>
      </c>
      <c r="L999" s="407">
        <v>110001</v>
      </c>
      <c r="M999" s="409">
        <v>0</v>
      </c>
      <c r="N999" s="409">
        <v>0</v>
      </c>
      <c r="O999" s="409">
        <v>7322.37</v>
      </c>
      <c r="P999" s="415">
        <v>-8906751.5</v>
      </c>
    </row>
    <row r="1000" spans="1:16" ht="20.100000000000001" customHeight="1">
      <c r="A1000" s="412">
        <v>636</v>
      </c>
      <c r="B1000" s="406" t="s">
        <v>2055</v>
      </c>
      <c r="C1000" s="407"/>
      <c r="D1000" s="407"/>
      <c r="E1000" s="410" t="s">
        <v>2057</v>
      </c>
      <c r="F1000" s="407"/>
      <c r="G1000" s="407"/>
      <c r="H1000" s="411" t="s">
        <v>1996</v>
      </c>
      <c r="I1000" s="410" t="s">
        <v>1148</v>
      </c>
      <c r="J1000" s="410" t="s">
        <v>1997</v>
      </c>
      <c r="K1000" s="410" t="s">
        <v>1998</v>
      </c>
      <c r="L1000" s="407">
        <v>110001</v>
      </c>
      <c r="M1000" s="409">
        <v>0</v>
      </c>
      <c r="N1000" s="409">
        <v>0</v>
      </c>
      <c r="O1000" s="409">
        <v>349.41</v>
      </c>
      <c r="P1000" s="415">
        <v>-8906402.0899999999</v>
      </c>
    </row>
    <row r="1001" spans="1:16" ht="20.100000000000001" customHeight="1">
      <c r="A1001" s="412">
        <v>637</v>
      </c>
      <c r="B1001" s="406" t="s">
        <v>2055</v>
      </c>
      <c r="C1001" s="407"/>
      <c r="D1001" s="407"/>
      <c r="E1001" s="410" t="s">
        <v>2057</v>
      </c>
      <c r="F1001" s="407"/>
      <c r="G1001" s="407"/>
      <c r="H1001" s="411" t="s">
        <v>1996</v>
      </c>
      <c r="I1001" s="410" t="s">
        <v>1148</v>
      </c>
      <c r="J1001" s="410" t="s">
        <v>1997</v>
      </c>
      <c r="K1001" s="410" t="s">
        <v>1998</v>
      </c>
      <c r="L1001" s="407">
        <v>110001</v>
      </c>
      <c r="M1001" s="409">
        <v>0</v>
      </c>
      <c r="N1001" s="409">
        <v>0</v>
      </c>
      <c r="O1001" s="409">
        <v>610.16</v>
      </c>
      <c r="P1001" s="415">
        <v>-8905791.9299999997</v>
      </c>
    </row>
    <row r="1002" spans="1:16" ht="20.100000000000001" customHeight="1">
      <c r="A1002" s="412">
        <v>638</v>
      </c>
      <c r="B1002" s="406" t="s">
        <v>2055</v>
      </c>
      <c r="C1002" s="407"/>
      <c r="D1002" s="407"/>
      <c r="E1002" s="410" t="s">
        <v>2057</v>
      </c>
      <c r="F1002" s="407"/>
      <c r="G1002" s="407"/>
      <c r="H1002" s="411" t="s">
        <v>1996</v>
      </c>
      <c r="I1002" s="410" t="s">
        <v>1148</v>
      </c>
      <c r="J1002" s="410" t="s">
        <v>1997</v>
      </c>
      <c r="K1002" s="410" t="s">
        <v>1998</v>
      </c>
      <c r="L1002" s="407">
        <v>110001</v>
      </c>
      <c r="M1002" s="409">
        <v>0</v>
      </c>
      <c r="N1002" s="409">
        <v>0</v>
      </c>
      <c r="O1002" s="409">
        <v>741.14</v>
      </c>
      <c r="P1002" s="415">
        <v>-8905050.7899999991</v>
      </c>
    </row>
    <row r="1003" spans="1:16" ht="20.100000000000001" customHeight="1">
      <c r="A1003" s="412">
        <v>639</v>
      </c>
      <c r="B1003" s="406" t="s">
        <v>2055</v>
      </c>
      <c r="C1003" s="407"/>
      <c r="D1003" s="407"/>
      <c r="E1003" s="410" t="s">
        <v>2058</v>
      </c>
      <c r="F1003" s="407"/>
      <c r="G1003" s="407"/>
      <c r="H1003" s="411" t="s">
        <v>1921</v>
      </c>
      <c r="I1003" s="410" t="s">
        <v>1148</v>
      </c>
      <c r="J1003" s="410" t="s">
        <v>1922</v>
      </c>
      <c r="K1003" s="410" t="s">
        <v>1923</v>
      </c>
      <c r="L1003" s="407">
        <v>150373</v>
      </c>
      <c r="M1003" s="409">
        <v>0</v>
      </c>
      <c r="N1003" s="409">
        <v>0</v>
      </c>
      <c r="O1003" s="409">
        <v>6799.35</v>
      </c>
      <c r="P1003" s="415">
        <v>-8898251.4399999995</v>
      </c>
    </row>
    <row r="1004" spans="1:16" ht="20.100000000000001" customHeight="1">
      <c r="A1004" s="412">
        <v>640</v>
      </c>
      <c r="B1004" s="406" t="s">
        <v>2055</v>
      </c>
      <c r="C1004" s="407"/>
      <c r="D1004" s="407"/>
      <c r="E1004" s="410" t="s">
        <v>2059</v>
      </c>
      <c r="F1004" s="407"/>
      <c r="G1004" s="407"/>
      <c r="H1004" s="411" t="s">
        <v>1933</v>
      </c>
      <c r="I1004" s="410" t="s">
        <v>1148</v>
      </c>
      <c r="J1004" s="410" t="s">
        <v>1934</v>
      </c>
      <c r="K1004" s="407"/>
      <c r="L1004" s="407">
        <v>150373</v>
      </c>
      <c r="M1004" s="409">
        <v>0</v>
      </c>
      <c r="N1004" s="417">
        <v>0</v>
      </c>
      <c r="O1004" s="417">
        <v>4576.1099999999997</v>
      </c>
      <c r="P1004" s="417">
        <v>-8893675.3300000001</v>
      </c>
    </row>
    <row r="1005" spans="1:16" ht="20.100000000000001" customHeight="1">
      <c r="A1005" s="412">
        <v>641</v>
      </c>
      <c r="B1005" s="406" t="s">
        <v>2055</v>
      </c>
      <c r="C1005" s="407"/>
      <c r="D1005" s="407"/>
      <c r="E1005" s="410" t="s">
        <v>2059</v>
      </c>
      <c r="F1005" s="407"/>
      <c r="G1005" s="407"/>
      <c r="H1005" s="411" t="s">
        <v>1933</v>
      </c>
      <c r="I1005" s="410" t="s">
        <v>1148</v>
      </c>
      <c r="J1005" s="410" t="s">
        <v>1934</v>
      </c>
      <c r="K1005" s="407"/>
      <c r="L1005" s="407">
        <v>150373</v>
      </c>
      <c r="M1005" s="409">
        <v>0</v>
      </c>
      <c r="N1005" s="417">
        <v>0</v>
      </c>
      <c r="O1005" s="417">
        <v>937.42</v>
      </c>
      <c r="P1005" s="417">
        <v>-8892737.9100000001</v>
      </c>
    </row>
    <row r="1006" spans="1:16" ht="20.100000000000001" customHeight="1">
      <c r="A1006" s="412">
        <v>642</v>
      </c>
      <c r="B1006" s="406" t="s">
        <v>2055</v>
      </c>
      <c r="C1006" s="407"/>
      <c r="D1006" s="407"/>
      <c r="E1006" s="410" t="s">
        <v>2060</v>
      </c>
      <c r="F1006" s="407"/>
      <c r="G1006" s="407"/>
      <c r="H1006" s="411" t="s">
        <v>1936</v>
      </c>
      <c r="I1006" s="410" t="s">
        <v>1148</v>
      </c>
      <c r="J1006" s="410" t="s">
        <v>1934</v>
      </c>
      <c r="K1006" s="407"/>
      <c r="L1006" s="407">
        <v>150373</v>
      </c>
      <c r="M1006" s="409">
        <v>0</v>
      </c>
      <c r="N1006" s="417">
        <v>4576.1099999999997</v>
      </c>
      <c r="O1006" s="417">
        <v>0</v>
      </c>
      <c r="P1006" s="417">
        <v>-8897314.0199999996</v>
      </c>
    </row>
    <row r="1007" spans="1:16" ht="20.100000000000001" customHeight="1">
      <c r="A1007" s="412">
        <v>643</v>
      </c>
      <c r="B1007" s="406" t="s">
        <v>2055</v>
      </c>
      <c r="C1007" s="407"/>
      <c r="D1007" s="407"/>
      <c r="E1007" s="410" t="s">
        <v>2060</v>
      </c>
      <c r="F1007" s="407"/>
      <c r="G1007" s="407"/>
      <c r="H1007" s="411" t="s">
        <v>1936</v>
      </c>
      <c r="I1007" s="410" t="s">
        <v>1148</v>
      </c>
      <c r="J1007" s="410" t="s">
        <v>1934</v>
      </c>
      <c r="K1007" s="407"/>
      <c r="L1007" s="407">
        <v>150373</v>
      </c>
      <c r="M1007" s="409">
        <v>0</v>
      </c>
      <c r="N1007" s="417">
        <v>937.42</v>
      </c>
      <c r="O1007" s="417">
        <v>0</v>
      </c>
      <c r="P1007" s="417">
        <v>-8898251.4399999995</v>
      </c>
    </row>
    <row r="1008" spans="1:16" ht="20.100000000000001" customHeight="1">
      <c r="A1008" s="412">
        <v>644</v>
      </c>
      <c r="B1008" s="406" t="s">
        <v>2061</v>
      </c>
      <c r="C1008" s="407"/>
      <c r="D1008" s="407"/>
      <c r="E1008" s="410" t="s">
        <v>2062</v>
      </c>
      <c r="F1008" s="407"/>
      <c r="G1008" s="407"/>
      <c r="H1008" s="411" t="s">
        <v>2063</v>
      </c>
      <c r="I1008" s="410" t="s">
        <v>1148</v>
      </c>
      <c r="J1008" s="410" t="s">
        <v>2064</v>
      </c>
      <c r="K1008" s="410" t="s">
        <v>2065</v>
      </c>
      <c r="L1008" s="407">
        <v>150373</v>
      </c>
      <c r="M1008" s="409">
        <v>0</v>
      </c>
      <c r="N1008" s="409">
        <v>0</v>
      </c>
      <c r="O1008" s="409">
        <v>2400</v>
      </c>
      <c r="P1008" s="415">
        <v>-8895851.4399999995</v>
      </c>
    </row>
    <row r="1009" spans="1:16" ht="20.100000000000001" customHeight="1">
      <c r="A1009" s="412">
        <v>645</v>
      </c>
      <c r="B1009" s="406" t="s">
        <v>1199</v>
      </c>
      <c r="C1009" s="407"/>
      <c r="D1009" s="407"/>
      <c r="E1009" s="410" t="s">
        <v>2066</v>
      </c>
      <c r="F1009" s="407"/>
      <c r="G1009" s="407"/>
      <c r="H1009" s="411" t="s">
        <v>2067</v>
      </c>
      <c r="I1009" s="410" t="s">
        <v>2067</v>
      </c>
      <c r="J1009" s="407"/>
      <c r="K1009" s="407"/>
      <c r="L1009" s="407">
        <v>110014</v>
      </c>
      <c r="M1009" s="409">
        <v>0</v>
      </c>
      <c r="N1009" s="409">
        <v>229680</v>
      </c>
      <c r="O1009" s="409">
        <v>0</v>
      </c>
      <c r="P1009" s="409">
        <v>-9125531.4399999995</v>
      </c>
    </row>
    <row r="1010" spans="1:16" ht="20.100000000000001" customHeight="1">
      <c r="A1010" s="412">
        <v>646</v>
      </c>
      <c r="B1010" s="406" t="s">
        <v>1199</v>
      </c>
      <c r="C1010" s="407"/>
      <c r="D1010" s="407"/>
      <c r="E1010" s="410" t="s">
        <v>2066</v>
      </c>
      <c r="F1010" s="407"/>
      <c r="G1010" s="407"/>
      <c r="H1010" s="411" t="s">
        <v>2067</v>
      </c>
      <c r="I1010" s="410" t="s">
        <v>2067</v>
      </c>
      <c r="J1010" s="407"/>
      <c r="K1010" s="407"/>
      <c r="L1010" s="407">
        <v>110014</v>
      </c>
      <c r="M1010" s="409">
        <v>0</v>
      </c>
      <c r="N1010" s="409">
        <v>24940</v>
      </c>
      <c r="O1010" s="409">
        <v>0</v>
      </c>
      <c r="P1010" s="409">
        <v>-9150471.4399999995</v>
      </c>
    </row>
    <row r="1011" spans="1:16" ht="20.100000000000001" customHeight="1">
      <c r="A1011" s="412">
        <v>647</v>
      </c>
      <c r="B1011" s="406" t="s">
        <v>1199</v>
      </c>
      <c r="C1011" s="407"/>
      <c r="D1011" s="407"/>
      <c r="E1011" s="410" t="s">
        <v>2066</v>
      </c>
      <c r="F1011" s="407"/>
      <c r="G1011" s="407"/>
      <c r="H1011" s="411" t="s">
        <v>2067</v>
      </c>
      <c r="I1011" s="410" t="s">
        <v>2067</v>
      </c>
      <c r="J1011" s="407"/>
      <c r="K1011" s="407"/>
      <c r="L1011" s="407">
        <v>110001</v>
      </c>
      <c r="M1011" s="409">
        <v>0</v>
      </c>
      <c r="N1011" s="409">
        <v>13684.52</v>
      </c>
      <c r="O1011" s="409">
        <v>0</v>
      </c>
      <c r="P1011" s="409">
        <v>-9164155.9600000009</v>
      </c>
    </row>
    <row r="1012" spans="1:16" ht="20.100000000000001" customHeight="1">
      <c r="A1012" s="412">
        <v>648</v>
      </c>
      <c r="B1012" s="406" t="s">
        <v>1199</v>
      </c>
      <c r="C1012" s="407"/>
      <c r="D1012" s="407"/>
      <c r="E1012" s="410" t="s">
        <v>2066</v>
      </c>
      <c r="F1012" s="407"/>
      <c r="G1012" s="407"/>
      <c r="H1012" s="411" t="s">
        <v>2067</v>
      </c>
      <c r="I1012" s="410" t="s">
        <v>2067</v>
      </c>
      <c r="J1012" s="407"/>
      <c r="K1012" s="407"/>
      <c r="L1012" s="407">
        <v>110001</v>
      </c>
      <c r="M1012" s="409">
        <v>0</v>
      </c>
      <c r="N1012" s="409">
        <v>23973.72</v>
      </c>
      <c r="O1012" s="409">
        <v>0</v>
      </c>
      <c r="P1012" s="409">
        <v>-9188129.6799999997</v>
      </c>
    </row>
    <row r="1013" spans="1:16" ht="20.100000000000001" customHeight="1">
      <c r="A1013" s="412">
        <v>649</v>
      </c>
      <c r="B1013" s="406" t="s">
        <v>1199</v>
      </c>
      <c r="C1013" s="407"/>
      <c r="D1013" s="407"/>
      <c r="E1013" s="410" t="s">
        <v>2066</v>
      </c>
      <c r="F1013" s="407"/>
      <c r="G1013" s="407"/>
      <c r="H1013" s="411" t="s">
        <v>2067</v>
      </c>
      <c r="I1013" s="410" t="s">
        <v>2067</v>
      </c>
      <c r="J1013" s="407"/>
      <c r="K1013" s="407"/>
      <c r="L1013" s="407">
        <v>110014</v>
      </c>
      <c r="M1013" s="409">
        <v>0</v>
      </c>
      <c r="N1013" s="409">
        <v>632907.6</v>
      </c>
      <c r="O1013" s="409">
        <v>0</v>
      </c>
      <c r="P1013" s="409">
        <v>-9821037.2799999993</v>
      </c>
    </row>
    <row r="1014" spans="1:16" ht="20.100000000000001" customHeight="1">
      <c r="A1014" s="412">
        <v>650</v>
      </c>
      <c r="B1014" s="406" t="s">
        <v>1199</v>
      </c>
      <c r="C1014" s="407"/>
      <c r="D1014" s="407"/>
      <c r="E1014" s="410" t="s">
        <v>2066</v>
      </c>
      <c r="F1014" s="407"/>
      <c r="G1014" s="407"/>
      <c r="H1014" s="411" t="s">
        <v>2067</v>
      </c>
      <c r="I1014" s="410" t="s">
        <v>2067</v>
      </c>
      <c r="J1014" s="407"/>
      <c r="K1014" s="407"/>
      <c r="L1014" s="407">
        <v>110001</v>
      </c>
      <c r="M1014" s="409">
        <v>0</v>
      </c>
      <c r="N1014" s="409">
        <v>279989.2</v>
      </c>
      <c r="O1014" s="409">
        <v>0</v>
      </c>
      <c r="P1014" s="409">
        <v>-10101026.48</v>
      </c>
    </row>
    <row r="1015" spans="1:16" ht="20.100000000000001" customHeight="1">
      <c r="A1015" s="412">
        <v>651</v>
      </c>
      <c r="B1015" s="406" t="s">
        <v>1199</v>
      </c>
      <c r="C1015" s="407"/>
      <c r="D1015" s="407"/>
      <c r="E1015" s="410" t="s">
        <v>2066</v>
      </c>
      <c r="F1015" s="407"/>
      <c r="G1015" s="407"/>
      <c r="H1015" s="411" t="s">
        <v>2067</v>
      </c>
      <c r="I1015" s="410" t="s">
        <v>2067</v>
      </c>
      <c r="J1015" s="407"/>
      <c r="K1015" s="407"/>
      <c r="L1015" s="407">
        <v>110001</v>
      </c>
      <c r="M1015" s="409">
        <v>0</v>
      </c>
      <c r="N1015" s="409">
        <v>399330</v>
      </c>
      <c r="O1015" s="409">
        <v>0</v>
      </c>
      <c r="P1015" s="409">
        <v>-10500356.48</v>
      </c>
    </row>
    <row r="1016" spans="1:16" ht="20.100000000000001" customHeight="1">
      <c r="A1016" s="412">
        <v>652</v>
      </c>
      <c r="B1016" s="406" t="s">
        <v>1199</v>
      </c>
      <c r="C1016" s="407"/>
      <c r="D1016" s="407"/>
      <c r="E1016" s="410" t="s">
        <v>2066</v>
      </c>
      <c r="F1016" s="407"/>
      <c r="G1016" s="407"/>
      <c r="H1016" s="411" t="s">
        <v>2067</v>
      </c>
      <c r="I1016" s="410" t="s">
        <v>2067</v>
      </c>
      <c r="J1016" s="407"/>
      <c r="K1016" s="407"/>
      <c r="L1016" s="407">
        <v>150352</v>
      </c>
      <c r="M1016" s="409">
        <v>0</v>
      </c>
      <c r="N1016" s="409">
        <v>68324</v>
      </c>
      <c r="O1016" s="409">
        <v>0</v>
      </c>
      <c r="P1016" s="409">
        <v>-10568680.48</v>
      </c>
    </row>
    <row r="1017" spans="1:16" ht="20.100000000000001" customHeight="1">
      <c r="A1017" s="412">
        <v>653</v>
      </c>
      <c r="B1017" s="406" t="s">
        <v>1199</v>
      </c>
      <c r="C1017" s="407"/>
      <c r="D1017" s="407"/>
      <c r="E1017" s="410" t="s">
        <v>2066</v>
      </c>
      <c r="F1017" s="407"/>
      <c r="G1017" s="407"/>
      <c r="H1017" s="411" t="s">
        <v>2067</v>
      </c>
      <c r="I1017" s="410" t="s">
        <v>2067</v>
      </c>
      <c r="J1017" s="407"/>
      <c r="K1017" s="407"/>
      <c r="L1017" s="407">
        <v>110001</v>
      </c>
      <c r="M1017" s="409">
        <v>0</v>
      </c>
      <c r="N1017" s="409">
        <v>81549.97</v>
      </c>
      <c r="O1017" s="409">
        <v>0</v>
      </c>
      <c r="P1017" s="409">
        <v>-10650230.449999999</v>
      </c>
    </row>
    <row r="1018" spans="1:16" ht="20.100000000000001" customHeight="1">
      <c r="A1018" s="412">
        <v>654</v>
      </c>
      <c r="B1018" s="406" t="s">
        <v>1199</v>
      </c>
      <c r="C1018" s="407"/>
      <c r="D1018" s="407"/>
      <c r="E1018" s="410" t="s">
        <v>2066</v>
      </c>
      <c r="F1018" s="407"/>
      <c r="G1018" s="407"/>
      <c r="H1018" s="411" t="s">
        <v>2067</v>
      </c>
      <c r="I1018" s="410" t="s">
        <v>2067</v>
      </c>
      <c r="J1018" s="407"/>
      <c r="K1018" s="407"/>
      <c r="L1018" s="407">
        <v>110001</v>
      </c>
      <c r="M1018" s="409">
        <v>0</v>
      </c>
      <c r="N1018" s="409">
        <v>281532</v>
      </c>
      <c r="O1018" s="409">
        <v>0</v>
      </c>
      <c r="P1018" s="409">
        <v>-10931762.449999999</v>
      </c>
    </row>
    <row r="1019" spans="1:16" ht="20.100000000000001" customHeight="1">
      <c r="A1019" s="412">
        <v>655</v>
      </c>
      <c r="B1019" s="406" t="s">
        <v>1199</v>
      </c>
      <c r="C1019" s="407"/>
      <c r="D1019" s="407"/>
      <c r="E1019" s="410" t="s">
        <v>2066</v>
      </c>
      <c r="F1019" s="407"/>
      <c r="G1019" s="407"/>
      <c r="H1019" s="411" t="s">
        <v>2067</v>
      </c>
      <c r="I1019" s="410" t="s">
        <v>2067</v>
      </c>
      <c r="J1019" s="407"/>
      <c r="K1019" s="407"/>
      <c r="L1019" s="407">
        <v>110001</v>
      </c>
      <c r="M1019" s="409">
        <v>0</v>
      </c>
      <c r="N1019" s="409">
        <v>26448</v>
      </c>
      <c r="O1019" s="409">
        <v>0</v>
      </c>
      <c r="P1019" s="409">
        <v>-10958210.449999999</v>
      </c>
    </row>
    <row r="1020" spans="1:16" ht="20.100000000000001" customHeight="1">
      <c r="A1020" s="412">
        <v>656</v>
      </c>
      <c r="B1020" s="406" t="s">
        <v>1199</v>
      </c>
      <c r="C1020" s="407"/>
      <c r="D1020" s="407"/>
      <c r="E1020" s="410" t="s">
        <v>2066</v>
      </c>
      <c r="F1020" s="407"/>
      <c r="G1020" s="407"/>
      <c r="H1020" s="411" t="s">
        <v>2067</v>
      </c>
      <c r="I1020" s="410" t="s">
        <v>2067</v>
      </c>
      <c r="J1020" s="407"/>
      <c r="K1020" s="407"/>
      <c r="L1020" s="407">
        <v>110014</v>
      </c>
      <c r="M1020" s="409">
        <v>0</v>
      </c>
      <c r="N1020" s="409">
        <v>2958</v>
      </c>
      <c r="O1020" s="409">
        <v>0</v>
      </c>
      <c r="P1020" s="409">
        <v>-10961168.449999999</v>
      </c>
    </row>
    <row r="1021" spans="1:16" ht="20.100000000000001" customHeight="1">
      <c r="A1021" s="412">
        <v>657</v>
      </c>
      <c r="B1021" s="406" t="s">
        <v>1199</v>
      </c>
      <c r="C1021" s="407"/>
      <c r="D1021" s="407"/>
      <c r="E1021" s="410" t="s">
        <v>2066</v>
      </c>
      <c r="F1021" s="407"/>
      <c r="G1021" s="407"/>
      <c r="H1021" s="411" t="s">
        <v>2067</v>
      </c>
      <c r="I1021" s="410" t="s">
        <v>2067</v>
      </c>
      <c r="J1021" s="407"/>
      <c r="K1021" s="407"/>
      <c r="L1021" s="407">
        <v>260335</v>
      </c>
      <c r="M1021" s="409">
        <v>0</v>
      </c>
      <c r="N1021" s="409">
        <v>207787.8</v>
      </c>
      <c r="O1021" s="409">
        <v>0</v>
      </c>
      <c r="P1021" s="409">
        <v>-11168956.25</v>
      </c>
    </row>
    <row r="1022" spans="1:16" ht="20.100000000000001" customHeight="1">
      <c r="A1022" s="412">
        <v>658</v>
      </c>
      <c r="B1022" s="406" t="s">
        <v>1199</v>
      </c>
      <c r="C1022" s="407"/>
      <c r="D1022" s="407"/>
      <c r="E1022" s="410" t="s">
        <v>2066</v>
      </c>
      <c r="F1022" s="407"/>
      <c r="G1022" s="407"/>
      <c r="H1022" s="411" t="s">
        <v>2067</v>
      </c>
      <c r="I1022" s="410" t="s">
        <v>2067</v>
      </c>
      <c r="J1022" s="407"/>
      <c r="K1022" s="407"/>
      <c r="L1022" s="407">
        <v>110001</v>
      </c>
      <c r="M1022" s="409">
        <v>0</v>
      </c>
      <c r="N1022" s="409">
        <v>135720</v>
      </c>
      <c r="O1022" s="409">
        <v>0</v>
      </c>
      <c r="P1022" s="409">
        <v>-11304676.25</v>
      </c>
    </row>
    <row r="1023" spans="1:16" ht="20.100000000000001" customHeight="1">
      <c r="A1023" s="412">
        <v>659</v>
      </c>
      <c r="B1023" s="406" t="s">
        <v>1199</v>
      </c>
      <c r="C1023" s="407"/>
      <c r="D1023" s="407"/>
      <c r="E1023" s="410" t="s">
        <v>2066</v>
      </c>
      <c r="F1023" s="407"/>
      <c r="G1023" s="407"/>
      <c r="H1023" s="411" t="s">
        <v>2067</v>
      </c>
      <c r="I1023" s="410" t="s">
        <v>2067</v>
      </c>
      <c r="J1023" s="407"/>
      <c r="K1023" s="407"/>
      <c r="L1023" s="407">
        <v>260378</v>
      </c>
      <c r="M1023" s="409">
        <v>0</v>
      </c>
      <c r="N1023" s="409">
        <v>1456268.33</v>
      </c>
      <c r="O1023" s="409">
        <v>0</v>
      </c>
      <c r="P1023" s="409">
        <v>-12760944.58</v>
      </c>
    </row>
    <row r="1024" spans="1:16" ht="20.100000000000001" customHeight="1">
      <c r="A1024" s="412">
        <v>660</v>
      </c>
      <c r="B1024" s="406" t="s">
        <v>1199</v>
      </c>
      <c r="C1024" s="407"/>
      <c r="D1024" s="407"/>
      <c r="E1024" s="410" t="s">
        <v>2066</v>
      </c>
      <c r="F1024" s="407"/>
      <c r="G1024" s="407"/>
      <c r="H1024" s="411" t="s">
        <v>2067</v>
      </c>
      <c r="I1024" s="410" t="s">
        <v>2067</v>
      </c>
      <c r="J1024" s="407"/>
      <c r="K1024" s="407"/>
      <c r="L1024" s="407">
        <v>260378</v>
      </c>
      <c r="M1024" s="409">
        <v>0</v>
      </c>
      <c r="N1024" s="409">
        <v>784880.95</v>
      </c>
      <c r="O1024" s="409">
        <v>0</v>
      </c>
      <c r="P1024" s="409">
        <v>-13545825.529999999</v>
      </c>
    </row>
    <row r="1025" spans="1:16" ht="20.100000000000001" customHeight="1">
      <c r="A1025" s="412">
        <v>661</v>
      </c>
      <c r="B1025" s="406" t="s">
        <v>1199</v>
      </c>
      <c r="C1025" s="407"/>
      <c r="D1025" s="407"/>
      <c r="E1025" s="410" t="s">
        <v>2066</v>
      </c>
      <c r="F1025" s="407"/>
      <c r="G1025" s="407"/>
      <c r="H1025" s="411" t="s">
        <v>2067</v>
      </c>
      <c r="I1025" s="410" t="s">
        <v>2067</v>
      </c>
      <c r="J1025" s="407"/>
      <c r="K1025" s="407"/>
      <c r="L1025" s="407">
        <v>110001</v>
      </c>
      <c r="M1025" s="409">
        <v>0</v>
      </c>
      <c r="N1025" s="409">
        <v>407104.56</v>
      </c>
      <c r="O1025" s="409">
        <v>0</v>
      </c>
      <c r="P1025" s="409">
        <v>-13952930.09</v>
      </c>
    </row>
    <row r="1026" spans="1:16" ht="20.100000000000001" customHeight="1">
      <c r="A1026" s="412">
        <v>662</v>
      </c>
      <c r="B1026" s="406" t="s">
        <v>1199</v>
      </c>
      <c r="C1026" s="407"/>
      <c r="D1026" s="407"/>
      <c r="E1026" s="410" t="s">
        <v>2066</v>
      </c>
      <c r="F1026" s="407"/>
      <c r="G1026" s="407"/>
      <c r="H1026" s="411" t="s">
        <v>2067</v>
      </c>
      <c r="I1026" s="410" t="s">
        <v>2067</v>
      </c>
      <c r="J1026" s="407"/>
      <c r="K1026" s="407"/>
      <c r="L1026" s="407">
        <v>110001</v>
      </c>
      <c r="M1026" s="409">
        <v>0</v>
      </c>
      <c r="N1026" s="409">
        <v>427460</v>
      </c>
      <c r="O1026" s="409">
        <v>0</v>
      </c>
      <c r="P1026" s="409">
        <v>-14380390.09</v>
      </c>
    </row>
    <row r="1027" spans="1:16" ht="20.100000000000001" customHeight="1">
      <c r="A1027" s="412">
        <v>663</v>
      </c>
      <c r="B1027" s="406" t="s">
        <v>1199</v>
      </c>
      <c r="C1027" s="407"/>
      <c r="D1027" s="407"/>
      <c r="E1027" s="410" t="s">
        <v>2066</v>
      </c>
      <c r="F1027" s="407"/>
      <c r="G1027" s="407"/>
      <c r="H1027" s="411" t="s">
        <v>2067</v>
      </c>
      <c r="I1027" s="410" t="s">
        <v>2067</v>
      </c>
      <c r="J1027" s="407"/>
      <c r="K1027" s="407"/>
      <c r="L1027" s="407">
        <v>150352</v>
      </c>
      <c r="M1027" s="409">
        <v>0</v>
      </c>
      <c r="N1027" s="409">
        <v>13970.57</v>
      </c>
      <c r="O1027" s="409">
        <v>0</v>
      </c>
      <c r="P1027" s="409">
        <v>-14394360.66</v>
      </c>
    </row>
    <row r="1028" spans="1:16" ht="20.100000000000001" customHeight="1">
      <c r="A1028" s="412">
        <v>664</v>
      </c>
      <c r="B1028" s="406" t="s">
        <v>1199</v>
      </c>
      <c r="C1028" s="407"/>
      <c r="D1028" s="407"/>
      <c r="E1028" s="410" t="s">
        <v>2066</v>
      </c>
      <c r="F1028" s="407"/>
      <c r="G1028" s="407"/>
      <c r="H1028" s="411" t="s">
        <v>2067</v>
      </c>
      <c r="I1028" s="410" t="s">
        <v>2067</v>
      </c>
      <c r="J1028" s="407"/>
      <c r="K1028" s="407"/>
      <c r="L1028" s="407">
        <v>110001</v>
      </c>
      <c r="M1028" s="409">
        <v>0</v>
      </c>
      <c r="N1028" s="409">
        <v>624897.80000000005</v>
      </c>
      <c r="O1028" s="409">
        <v>0</v>
      </c>
      <c r="P1028" s="409">
        <v>-15019258.460000001</v>
      </c>
    </row>
    <row r="1029" spans="1:16" ht="20.100000000000001" customHeight="1">
      <c r="A1029" s="412">
        <v>665</v>
      </c>
      <c r="B1029" s="406" t="s">
        <v>1199</v>
      </c>
      <c r="C1029" s="407"/>
      <c r="D1029" s="407"/>
      <c r="E1029" s="410" t="s">
        <v>2066</v>
      </c>
      <c r="F1029" s="407"/>
      <c r="G1029" s="407"/>
      <c r="H1029" s="411" t="s">
        <v>2067</v>
      </c>
      <c r="I1029" s="410" t="s">
        <v>2067</v>
      </c>
      <c r="J1029" s="407"/>
      <c r="K1029" s="407"/>
      <c r="L1029" s="407">
        <v>110001</v>
      </c>
      <c r="M1029" s="409">
        <v>0</v>
      </c>
      <c r="N1029" s="409">
        <v>453734</v>
      </c>
      <c r="O1029" s="409">
        <v>0</v>
      </c>
      <c r="P1029" s="409">
        <v>-15472992.460000001</v>
      </c>
    </row>
    <row r="1030" spans="1:16" ht="20.100000000000001" customHeight="1">
      <c r="A1030" s="412">
        <v>666</v>
      </c>
      <c r="B1030" s="406" t="s">
        <v>1199</v>
      </c>
      <c r="C1030" s="407"/>
      <c r="D1030" s="407"/>
      <c r="E1030" s="410" t="s">
        <v>2066</v>
      </c>
      <c r="F1030" s="407"/>
      <c r="G1030" s="407"/>
      <c r="H1030" s="411" t="s">
        <v>2067</v>
      </c>
      <c r="I1030" s="410" t="s">
        <v>2067</v>
      </c>
      <c r="J1030" s="407"/>
      <c r="K1030" s="407"/>
      <c r="L1030" s="407">
        <v>110001</v>
      </c>
      <c r="M1030" s="409">
        <v>0</v>
      </c>
      <c r="N1030" s="409">
        <v>22280.09</v>
      </c>
      <c r="O1030" s="409">
        <v>0</v>
      </c>
      <c r="P1030" s="409">
        <v>-15495272.550000001</v>
      </c>
    </row>
    <row r="1031" spans="1:16" ht="20.100000000000001" customHeight="1">
      <c r="A1031" s="412">
        <v>667</v>
      </c>
      <c r="B1031" s="406" t="s">
        <v>1199</v>
      </c>
      <c r="C1031" s="407"/>
      <c r="D1031" s="407"/>
      <c r="E1031" s="410" t="s">
        <v>2066</v>
      </c>
      <c r="F1031" s="407"/>
      <c r="G1031" s="407"/>
      <c r="H1031" s="411" t="s">
        <v>2067</v>
      </c>
      <c r="I1031" s="410" t="s">
        <v>2067</v>
      </c>
      <c r="J1031" s="407"/>
      <c r="K1031" s="407"/>
      <c r="L1031" s="407">
        <v>110001</v>
      </c>
      <c r="M1031" s="409">
        <v>0</v>
      </c>
      <c r="N1031" s="409">
        <v>44299.6</v>
      </c>
      <c r="O1031" s="409">
        <v>0</v>
      </c>
      <c r="P1031" s="409">
        <v>-15539572.15</v>
      </c>
    </row>
    <row r="1032" spans="1:16" ht="20.100000000000001" customHeight="1">
      <c r="A1032" s="412">
        <v>668</v>
      </c>
      <c r="B1032" s="406" t="s">
        <v>1199</v>
      </c>
      <c r="C1032" s="407"/>
      <c r="D1032" s="407"/>
      <c r="E1032" s="410" t="s">
        <v>2066</v>
      </c>
      <c r="F1032" s="407"/>
      <c r="G1032" s="407"/>
      <c r="H1032" s="411" t="s">
        <v>2067</v>
      </c>
      <c r="I1032" s="410" t="s">
        <v>2067</v>
      </c>
      <c r="J1032" s="407"/>
      <c r="K1032" s="407"/>
      <c r="L1032" s="407">
        <v>110001</v>
      </c>
      <c r="M1032" s="409">
        <v>0</v>
      </c>
      <c r="N1032" s="409">
        <v>1993090.93</v>
      </c>
      <c r="O1032" s="409">
        <v>0</v>
      </c>
      <c r="P1032" s="409">
        <v>-17532663.079999998</v>
      </c>
    </row>
    <row r="1033" spans="1:16" ht="20.100000000000001" customHeight="1">
      <c r="A1033" s="412">
        <v>669</v>
      </c>
      <c r="B1033" s="406" t="s">
        <v>1199</v>
      </c>
      <c r="C1033" s="407"/>
      <c r="D1033" s="407"/>
      <c r="E1033" s="410" t="s">
        <v>2066</v>
      </c>
      <c r="F1033" s="407"/>
      <c r="G1033" s="407"/>
      <c r="H1033" s="411" t="s">
        <v>2067</v>
      </c>
      <c r="I1033" s="410" t="s">
        <v>2067</v>
      </c>
      <c r="J1033" s="407"/>
      <c r="K1033" s="407"/>
      <c r="L1033" s="407">
        <v>110001</v>
      </c>
      <c r="M1033" s="409">
        <v>0</v>
      </c>
      <c r="N1033" s="409">
        <v>46075.199999999997</v>
      </c>
      <c r="O1033" s="409">
        <v>0</v>
      </c>
      <c r="P1033" s="409">
        <v>-17578738.280000001</v>
      </c>
    </row>
    <row r="1034" spans="1:16" ht="20.100000000000001" customHeight="1">
      <c r="A1034" s="412">
        <v>670</v>
      </c>
      <c r="B1034" s="406" t="s">
        <v>1199</v>
      </c>
      <c r="C1034" s="407"/>
      <c r="D1034" s="407"/>
      <c r="E1034" s="410" t="s">
        <v>2068</v>
      </c>
      <c r="F1034" s="407"/>
      <c r="G1034" s="407"/>
      <c r="H1034" s="411" t="s">
        <v>2069</v>
      </c>
      <c r="I1034" s="410" t="s">
        <v>2069</v>
      </c>
      <c r="J1034" s="407"/>
      <c r="K1034" s="407"/>
      <c r="L1034" s="407">
        <v>110001</v>
      </c>
      <c r="M1034" s="409">
        <v>0</v>
      </c>
      <c r="N1034" s="409">
        <v>445.44</v>
      </c>
      <c r="O1034" s="409">
        <v>0</v>
      </c>
      <c r="P1034" s="409">
        <v>-17579183.719999999</v>
      </c>
    </row>
    <row r="1035" spans="1:16" ht="20.100000000000001" customHeight="1">
      <c r="A1035" s="412">
        <v>671</v>
      </c>
      <c r="B1035" s="406" t="s">
        <v>1199</v>
      </c>
      <c r="C1035" s="407"/>
      <c r="D1035" s="407"/>
      <c r="E1035" s="410" t="s">
        <v>1333</v>
      </c>
      <c r="F1035" s="407"/>
      <c r="G1035" s="407"/>
      <c r="H1035" s="411" t="s">
        <v>1334</v>
      </c>
      <c r="I1035" s="410" t="s">
        <v>1334</v>
      </c>
      <c r="J1035" s="407"/>
      <c r="K1035" s="407"/>
      <c r="L1035" s="407">
        <v>110001</v>
      </c>
      <c r="M1035" s="409">
        <v>0</v>
      </c>
      <c r="N1035" s="409">
        <v>0</v>
      </c>
      <c r="O1035" s="409">
        <v>517339.65</v>
      </c>
      <c r="P1035" s="423">
        <v>-17061844.07</v>
      </c>
    </row>
    <row r="1036" spans="1:16" ht="20.100000000000001" customHeight="1">
      <c r="A1036" s="412">
        <v>672</v>
      </c>
      <c r="B1036" s="406" t="s">
        <v>2070</v>
      </c>
      <c r="C1036" s="407"/>
      <c r="D1036" s="407"/>
      <c r="E1036" s="410" t="s">
        <v>2071</v>
      </c>
      <c r="F1036" s="407"/>
      <c r="G1036" s="407"/>
      <c r="H1036" s="411" t="s">
        <v>1933</v>
      </c>
      <c r="I1036" s="410" t="s">
        <v>1148</v>
      </c>
      <c r="J1036" s="410" t="s">
        <v>1934</v>
      </c>
      <c r="K1036" s="407"/>
      <c r="L1036" s="407">
        <v>150373</v>
      </c>
      <c r="M1036" s="409">
        <v>0</v>
      </c>
      <c r="N1036" s="417">
        <v>0</v>
      </c>
      <c r="O1036" s="417">
        <v>4576.1099999999997</v>
      </c>
      <c r="P1036" s="417">
        <v>-17057267.960000001</v>
      </c>
    </row>
    <row r="1037" spans="1:16" ht="20.100000000000001" customHeight="1">
      <c r="A1037" s="412">
        <v>673</v>
      </c>
      <c r="B1037" s="406" t="s">
        <v>2070</v>
      </c>
      <c r="C1037" s="407"/>
      <c r="D1037" s="407"/>
      <c r="E1037" s="410" t="s">
        <v>2071</v>
      </c>
      <c r="F1037" s="407"/>
      <c r="G1037" s="407"/>
      <c r="H1037" s="411" t="s">
        <v>1933</v>
      </c>
      <c r="I1037" s="410" t="s">
        <v>1148</v>
      </c>
      <c r="J1037" s="410" t="s">
        <v>1934</v>
      </c>
      <c r="K1037" s="407"/>
      <c r="L1037" s="407">
        <v>150373</v>
      </c>
      <c r="M1037" s="409">
        <v>0</v>
      </c>
      <c r="N1037" s="417">
        <v>0</v>
      </c>
      <c r="O1037" s="417">
        <v>937.42</v>
      </c>
      <c r="P1037" s="417">
        <v>-17056330.539999999</v>
      </c>
    </row>
    <row r="1038" spans="1:16" ht="20.100000000000001" customHeight="1">
      <c r="A1038" s="412">
        <v>674</v>
      </c>
      <c r="B1038" s="406" t="s">
        <v>2070</v>
      </c>
      <c r="C1038" s="407"/>
      <c r="D1038" s="407"/>
      <c r="E1038" s="410" t="s">
        <v>2072</v>
      </c>
      <c r="F1038" s="407"/>
      <c r="G1038" s="407"/>
      <c r="H1038" s="411" t="s">
        <v>1936</v>
      </c>
      <c r="I1038" s="410" t="s">
        <v>1148</v>
      </c>
      <c r="J1038" s="410" t="s">
        <v>1934</v>
      </c>
      <c r="K1038" s="407"/>
      <c r="L1038" s="407">
        <v>150373</v>
      </c>
      <c r="M1038" s="409">
        <v>0</v>
      </c>
      <c r="N1038" s="417">
        <v>4576.1099999999997</v>
      </c>
      <c r="O1038" s="417">
        <v>0</v>
      </c>
      <c r="P1038" s="417">
        <v>-17060906.649999999</v>
      </c>
    </row>
    <row r="1039" spans="1:16" ht="20.100000000000001" customHeight="1">
      <c r="A1039" s="412">
        <v>675</v>
      </c>
      <c r="B1039" s="406" t="s">
        <v>2070</v>
      </c>
      <c r="C1039" s="407"/>
      <c r="D1039" s="407"/>
      <c r="E1039" s="410" t="s">
        <v>2072</v>
      </c>
      <c r="F1039" s="407"/>
      <c r="G1039" s="407"/>
      <c r="H1039" s="411" t="s">
        <v>1936</v>
      </c>
      <c r="I1039" s="410" t="s">
        <v>1148</v>
      </c>
      <c r="J1039" s="410" t="s">
        <v>1934</v>
      </c>
      <c r="K1039" s="407"/>
      <c r="L1039" s="407">
        <v>150373</v>
      </c>
      <c r="M1039" s="409">
        <v>0</v>
      </c>
      <c r="N1039" s="417">
        <v>937.42</v>
      </c>
      <c r="O1039" s="417">
        <v>0</v>
      </c>
      <c r="P1039" s="417">
        <v>-17061844.07</v>
      </c>
    </row>
    <row r="1040" spans="1:16" ht="20.100000000000001" customHeight="1">
      <c r="A1040" s="412">
        <v>676</v>
      </c>
      <c r="B1040" s="406" t="s">
        <v>2073</v>
      </c>
      <c r="C1040" s="407"/>
      <c r="D1040" s="407"/>
      <c r="E1040" s="410" t="s">
        <v>2074</v>
      </c>
      <c r="F1040" s="407"/>
      <c r="G1040" s="407"/>
      <c r="H1040" s="411" t="s">
        <v>2075</v>
      </c>
      <c r="I1040" s="410" t="s">
        <v>1148</v>
      </c>
      <c r="J1040" s="410" t="s">
        <v>2076</v>
      </c>
      <c r="K1040" s="410" t="s">
        <v>2077</v>
      </c>
      <c r="L1040" s="407">
        <v>110001</v>
      </c>
      <c r="M1040" s="409">
        <v>0</v>
      </c>
      <c r="N1040" s="409">
        <v>0</v>
      </c>
      <c r="O1040" s="409">
        <v>5982.48</v>
      </c>
      <c r="P1040" s="415">
        <v>-17055861.59</v>
      </c>
    </row>
    <row r="1041" spans="1:16" ht="20.100000000000001" customHeight="1">
      <c r="A1041" s="412">
        <v>677</v>
      </c>
      <c r="B1041" s="406" t="s">
        <v>2073</v>
      </c>
      <c r="C1041" s="407"/>
      <c r="D1041" s="407"/>
      <c r="E1041" s="410" t="s">
        <v>2074</v>
      </c>
      <c r="F1041" s="407"/>
      <c r="G1041" s="407"/>
      <c r="H1041" s="411" t="s">
        <v>2075</v>
      </c>
      <c r="I1041" s="410" t="s">
        <v>1148</v>
      </c>
      <c r="J1041" s="410" t="s">
        <v>2076</v>
      </c>
      <c r="K1041" s="410" t="s">
        <v>2077</v>
      </c>
      <c r="L1041" s="407">
        <v>110001</v>
      </c>
      <c r="M1041" s="409">
        <v>0</v>
      </c>
      <c r="N1041" s="409">
        <v>0</v>
      </c>
      <c r="O1041" s="409">
        <v>392.71</v>
      </c>
      <c r="P1041" s="415">
        <v>-17055468.879999999</v>
      </c>
    </row>
    <row r="1042" spans="1:16" ht="20.100000000000001" customHeight="1">
      <c r="A1042" s="412">
        <v>678</v>
      </c>
      <c r="B1042" s="406" t="s">
        <v>2073</v>
      </c>
      <c r="C1042" s="407"/>
      <c r="D1042" s="407"/>
      <c r="E1042" s="410" t="s">
        <v>2074</v>
      </c>
      <c r="F1042" s="407"/>
      <c r="G1042" s="407"/>
      <c r="H1042" s="411" t="s">
        <v>2075</v>
      </c>
      <c r="I1042" s="410" t="s">
        <v>1148</v>
      </c>
      <c r="J1042" s="410" t="s">
        <v>2076</v>
      </c>
      <c r="K1042" s="410" t="s">
        <v>2077</v>
      </c>
      <c r="L1042" s="407">
        <v>110001</v>
      </c>
      <c r="M1042" s="409">
        <v>0</v>
      </c>
      <c r="N1042" s="409">
        <v>0</v>
      </c>
      <c r="O1042" s="409">
        <v>1880</v>
      </c>
      <c r="P1042" s="415">
        <v>-17053588.879999999</v>
      </c>
    </row>
    <row r="1043" spans="1:16" ht="20.100000000000001" customHeight="1">
      <c r="A1043" s="412">
        <v>679</v>
      </c>
      <c r="B1043" s="406" t="s">
        <v>2073</v>
      </c>
      <c r="C1043" s="407"/>
      <c r="D1043" s="407"/>
      <c r="E1043" s="410" t="s">
        <v>2074</v>
      </c>
      <c r="F1043" s="407"/>
      <c r="G1043" s="407"/>
      <c r="H1043" s="411" t="s">
        <v>2075</v>
      </c>
      <c r="I1043" s="410" t="s">
        <v>1148</v>
      </c>
      <c r="J1043" s="410" t="s">
        <v>2076</v>
      </c>
      <c r="K1043" s="410" t="s">
        <v>2077</v>
      </c>
      <c r="L1043" s="407">
        <v>110001</v>
      </c>
      <c r="M1043" s="409">
        <v>0</v>
      </c>
      <c r="N1043" s="409">
        <v>0</v>
      </c>
      <c r="O1043" s="409">
        <v>491.81</v>
      </c>
      <c r="P1043" s="415">
        <v>-17053097.07</v>
      </c>
    </row>
    <row r="1044" spans="1:16" ht="20.100000000000001" customHeight="1">
      <c r="A1044" s="412">
        <v>680</v>
      </c>
      <c r="B1044" s="406" t="s">
        <v>2073</v>
      </c>
      <c r="C1044" s="407"/>
      <c r="D1044" s="407"/>
      <c r="E1044" s="410" t="s">
        <v>2078</v>
      </c>
      <c r="F1044" s="407"/>
      <c r="G1044" s="407"/>
      <c r="H1044" s="411" t="s">
        <v>2079</v>
      </c>
      <c r="I1044" s="410" t="s">
        <v>1148</v>
      </c>
      <c r="J1044" s="410" t="s">
        <v>2080</v>
      </c>
      <c r="K1044" s="410" t="s">
        <v>2081</v>
      </c>
      <c r="L1044" s="407">
        <v>110001</v>
      </c>
      <c r="M1044" s="409">
        <v>0</v>
      </c>
      <c r="N1044" s="409">
        <v>0</v>
      </c>
      <c r="O1044" s="409">
        <v>4075.38</v>
      </c>
      <c r="P1044" s="415">
        <v>-17049021.690000001</v>
      </c>
    </row>
    <row r="1045" spans="1:16" ht="20.100000000000001" customHeight="1">
      <c r="A1045" s="412">
        <v>681</v>
      </c>
      <c r="B1045" s="406" t="s">
        <v>2073</v>
      </c>
      <c r="C1045" s="407"/>
      <c r="D1045" s="407"/>
      <c r="E1045" s="410" t="s">
        <v>2078</v>
      </c>
      <c r="F1045" s="407"/>
      <c r="G1045" s="407"/>
      <c r="H1045" s="411" t="s">
        <v>2079</v>
      </c>
      <c r="I1045" s="410" t="s">
        <v>1148</v>
      </c>
      <c r="J1045" s="410" t="s">
        <v>2080</v>
      </c>
      <c r="K1045" s="410" t="s">
        <v>2081</v>
      </c>
      <c r="L1045" s="407">
        <v>110001</v>
      </c>
      <c r="M1045" s="409">
        <v>0</v>
      </c>
      <c r="N1045" s="409">
        <v>0</v>
      </c>
      <c r="O1045" s="409">
        <v>264.14999999999998</v>
      </c>
      <c r="P1045" s="415">
        <v>-17048757.539999999</v>
      </c>
    </row>
    <row r="1046" spans="1:16" ht="20.100000000000001" customHeight="1">
      <c r="A1046" s="412">
        <v>682</v>
      </c>
      <c r="B1046" s="406" t="s">
        <v>2073</v>
      </c>
      <c r="C1046" s="407"/>
      <c r="D1046" s="407"/>
      <c r="E1046" s="410" t="s">
        <v>2078</v>
      </c>
      <c r="F1046" s="407"/>
      <c r="G1046" s="407"/>
      <c r="H1046" s="411" t="s">
        <v>2079</v>
      </c>
      <c r="I1046" s="410" t="s">
        <v>1148</v>
      </c>
      <c r="J1046" s="410" t="s">
        <v>2080</v>
      </c>
      <c r="K1046" s="410" t="s">
        <v>2081</v>
      </c>
      <c r="L1046" s="407">
        <v>110001</v>
      </c>
      <c r="M1046" s="409">
        <v>0</v>
      </c>
      <c r="N1046" s="409">
        <v>0</v>
      </c>
      <c r="O1046" s="409">
        <v>335.15</v>
      </c>
      <c r="P1046" s="415">
        <v>-17048422.390000001</v>
      </c>
    </row>
    <row r="1047" spans="1:16" ht="20.100000000000001" customHeight="1">
      <c r="A1047" s="412">
        <v>683</v>
      </c>
      <c r="B1047" s="406" t="s">
        <v>2073</v>
      </c>
      <c r="C1047" s="407"/>
      <c r="D1047" s="407"/>
      <c r="E1047" s="410" t="s">
        <v>2082</v>
      </c>
      <c r="F1047" s="407"/>
      <c r="G1047" s="407"/>
      <c r="H1047" s="411" t="s">
        <v>2083</v>
      </c>
      <c r="I1047" s="410" t="s">
        <v>1148</v>
      </c>
      <c r="J1047" s="410" t="s">
        <v>2084</v>
      </c>
      <c r="K1047" s="410" t="s">
        <v>2085</v>
      </c>
      <c r="L1047" s="407">
        <v>110001</v>
      </c>
      <c r="M1047" s="409">
        <v>0</v>
      </c>
      <c r="N1047" s="409">
        <v>0</v>
      </c>
      <c r="O1047" s="409">
        <v>334.56</v>
      </c>
      <c r="P1047" s="415">
        <v>-17048087.829999998</v>
      </c>
    </row>
    <row r="1048" spans="1:16" ht="20.100000000000001" customHeight="1">
      <c r="A1048" s="412">
        <v>684</v>
      </c>
      <c r="B1048" s="406" t="s">
        <v>2073</v>
      </c>
      <c r="C1048" s="407"/>
      <c r="D1048" s="407"/>
      <c r="E1048" s="410" t="s">
        <v>2082</v>
      </c>
      <c r="F1048" s="407"/>
      <c r="G1048" s="407"/>
      <c r="H1048" s="411" t="s">
        <v>2083</v>
      </c>
      <c r="I1048" s="410" t="s">
        <v>1148</v>
      </c>
      <c r="J1048" s="410" t="s">
        <v>2084</v>
      </c>
      <c r="K1048" s="410" t="s">
        <v>2085</v>
      </c>
      <c r="L1048" s="407">
        <v>110001</v>
      </c>
      <c r="M1048" s="409">
        <v>0</v>
      </c>
      <c r="N1048" s="409">
        <v>0</v>
      </c>
      <c r="O1048" s="409">
        <v>16.489999999999998</v>
      </c>
      <c r="P1048" s="415">
        <v>-17048071.34</v>
      </c>
    </row>
    <row r="1049" spans="1:16" ht="20.100000000000001" customHeight="1">
      <c r="A1049" s="412">
        <v>685</v>
      </c>
      <c r="B1049" s="406" t="s">
        <v>2073</v>
      </c>
      <c r="C1049" s="407"/>
      <c r="D1049" s="407"/>
      <c r="E1049" s="410" t="s">
        <v>2082</v>
      </c>
      <c r="F1049" s="407"/>
      <c r="G1049" s="407"/>
      <c r="H1049" s="411" t="s">
        <v>2083</v>
      </c>
      <c r="I1049" s="410" t="s">
        <v>1148</v>
      </c>
      <c r="J1049" s="410" t="s">
        <v>2084</v>
      </c>
      <c r="K1049" s="410" t="s">
        <v>2085</v>
      </c>
      <c r="L1049" s="407">
        <v>110001</v>
      </c>
      <c r="M1049" s="409">
        <v>0</v>
      </c>
      <c r="N1049" s="409">
        <v>0</v>
      </c>
      <c r="O1049" s="409">
        <v>27.35</v>
      </c>
      <c r="P1049" s="415">
        <v>-17048043.989999998</v>
      </c>
    </row>
    <row r="1050" spans="1:16" ht="20.100000000000001" customHeight="1">
      <c r="A1050" s="412">
        <v>686</v>
      </c>
      <c r="B1050" s="406" t="s">
        <v>2073</v>
      </c>
      <c r="C1050" s="407"/>
      <c r="D1050" s="407"/>
      <c r="E1050" s="410" t="s">
        <v>2086</v>
      </c>
      <c r="F1050" s="407"/>
      <c r="G1050" s="407"/>
      <c r="H1050" s="411" t="s">
        <v>2083</v>
      </c>
      <c r="I1050" s="410" t="s">
        <v>1148</v>
      </c>
      <c r="J1050" s="410" t="s">
        <v>2087</v>
      </c>
      <c r="K1050" s="410" t="s">
        <v>2088</v>
      </c>
      <c r="L1050" s="407">
        <v>110001</v>
      </c>
      <c r="M1050" s="409">
        <v>0</v>
      </c>
      <c r="N1050" s="409">
        <v>0</v>
      </c>
      <c r="O1050" s="409">
        <v>334.56</v>
      </c>
      <c r="P1050" s="415">
        <v>-17047709.43</v>
      </c>
    </row>
    <row r="1051" spans="1:16" ht="20.100000000000001" customHeight="1">
      <c r="A1051" s="412">
        <v>687</v>
      </c>
      <c r="B1051" s="406" t="s">
        <v>2073</v>
      </c>
      <c r="C1051" s="407"/>
      <c r="D1051" s="407"/>
      <c r="E1051" s="410" t="s">
        <v>2086</v>
      </c>
      <c r="F1051" s="407"/>
      <c r="G1051" s="407"/>
      <c r="H1051" s="411" t="s">
        <v>2083</v>
      </c>
      <c r="I1051" s="410" t="s">
        <v>1148</v>
      </c>
      <c r="J1051" s="410" t="s">
        <v>2087</v>
      </c>
      <c r="K1051" s="410" t="s">
        <v>2088</v>
      </c>
      <c r="L1051" s="407">
        <v>110001</v>
      </c>
      <c r="M1051" s="409">
        <v>0</v>
      </c>
      <c r="N1051" s="409">
        <v>0</v>
      </c>
      <c r="O1051" s="409">
        <v>16.489999999999998</v>
      </c>
      <c r="P1051" s="415">
        <v>-17047692.940000001</v>
      </c>
    </row>
    <row r="1052" spans="1:16" ht="20.100000000000001" customHeight="1">
      <c r="A1052" s="412">
        <v>688</v>
      </c>
      <c r="B1052" s="406" t="s">
        <v>2073</v>
      </c>
      <c r="C1052" s="407"/>
      <c r="D1052" s="407"/>
      <c r="E1052" s="410" t="s">
        <v>2086</v>
      </c>
      <c r="F1052" s="407"/>
      <c r="G1052" s="407"/>
      <c r="H1052" s="411" t="s">
        <v>2083</v>
      </c>
      <c r="I1052" s="410" t="s">
        <v>1148</v>
      </c>
      <c r="J1052" s="410" t="s">
        <v>2087</v>
      </c>
      <c r="K1052" s="410" t="s">
        <v>2088</v>
      </c>
      <c r="L1052" s="407">
        <v>110001</v>
      </c>
      <c r="M1052" s="409">
        <v>0</v>
      </c>
      <c r="N1052" s="409">
        <v>0</v>
      </c>
      <c r="O1052" s="409">
        <v>27.35</v>
      </c>
      <c r="P1052" s="415">
        <v>-17047665.59</v>
      </c>
    </row>
    <row r="1053" spans="1:16" ht="20.100000000000001" customHeight="1">
      <c r="A1053" s="412">
        <v>689</v>
      </c>
      <c r="B1053" s="406" t="s">
        <v>2073</v>
      </c>
      <c r="C1053" s="407"/>
      <c r="D1053" s="407"/>
      <c r="E1053" s="410" t="s">
        <v>2089</v>
      </c>
      <c r="F1053" s="407"/>
      <c r="G1053" s="407"/>
      <c r="H1053" s="411" t="s">
        <v>2083</v>
      </c>
      <c r="I1053" s="410" t="s">
        <v>1148</v>
      </c>
      <c r="J1053" s="410" t="s">
        <v>2090</v>
      </c>
      <c r="K1053" s="410" t="s">
        <v>2091</v>
      </c>
      <c r="L1053" s="407">
        <v>110001</v>
      </c>
      <c r="M1053" s="409">
        <v>0</v>
      </c>
      <c r="N1053" s="409">
        <v>0</v>
      </c>
      <c r="O1053" s="409">
        <v>334.56</v>
      </c>
      <c r="P1053" s="415">
        <v>-17047331.030000001</v>
      </c>
    </row>
    <row r="1054" spans="1:16" ht="20.100000000000001" customHeight="1">
      <c r="A1054" s="412">
        <v>690</v>
      </c>
      <c r="B1054" s="406" t="s">
        <v>2073</v>
      </c>
      <c r="C1054" s="407"/>
      <c r="D1054" s="407"/>
      <c r="E1054" s="410" t="s">
        <v>2089</v>
      </c>
      <c r="F1054" s="407"/>
      <c r="G1054" s="407"/>
      <c r="H1054" s="411" t="s">
        <v>2083</v>
      </c>
      <c r="I1054" s="410" t="s">
        <v>1148</v>
      </c>
      <c r="J1054" s="410" t="s">
        <v>2090</v>
      </c>
      <c r="K1054" s="410" t="s">
        <v>2091</v>
      </c>
      <c r="L1054" s="407">
        <v>110001</v>
      </c>
      <c r="M1054" s="409">
        <v>0</v>
      </c>
      <c r="N1054" s="409">
        <v>0</v>
      </c>
      <c r="O1054" s="409">
        <v>16.489999999999998</v>
      </c>
      <c r="P1054" s="415">
        <v>-17047314.539999999</v>
      </c>
    </row>
    <row r="1055" spans="1:16" ht="20.100000000000001" customHeight="1">
      <c r="A1055" s="412">
        <v>691</v>
      </c>
      <c r="B1055" s="406" t="s">
        <v>2073</v>
      </c>
      <c r="C1055" s="407"/>
      <c r="D1055" s="407"/>
      <c r="E1055" s="410" t="s">
        <v>2089</v>
      </c>
      <c r="F1055" s="407"/>
      <c r="G1055" s="407"/>
      <c r="H1055" s="411" t="s">
        <v>2083</v>
      </c>
      <c r="I1055" s="410" t="s">
        <v>1148</v>
      </c>
      <c r="J1055" s="410" t="s">
        <v>2090</v>
      </c>
      <c r="K1055" s="410" t="s">
        <v>2091</v>
      </c>
      <c r="L1055" s="407">
        <v>110001</v>
      </c>
      <c r="M1055" s="409">
        <v>0</v>
      </c>
      <c r="N1055" s="409">
        <v>0</v>
      </c>
      <c r="O1055" s="409">
        <v>27.35</v>
      </c>
      <c r="P1055" s="415">
        <v>-17047287.190000001</v>
      </c>
    </row>
    <row r="1056" spans="1:16" ht="20.100000000000001" customHeight="1">
      <c r="A1056" s="412">
        <v>692</v>
      </c>
      <c r="B1056" s="406" t="s">
        <v>2073</v>
      </c>
      <c r="C1056" s="407"/>
      <c r="D1056" s="407"/>
      <c r="E1056" s="410" t="s">
        <v>2092</v>
      </c>
      <c r="F1056" s="407"/>
      <c r="G1056" s="407"/>
      <c r="H1056" s="411" t="s">
        <v>2083</v>
      </c>
      <c r="I1056" s="410" t="s">
        <v>1148</v>
      </c>
      <c r="J1056" s="410" t="s">
        <v>2093</v>
      </c>
      <c r="K1056" s="410" t="s">
        <v>2094</v>
      </c>
      <c r="L1056" s="407">
        <v>110001</v>
      </c>
      <c r="M1056" s="409">
        <v>0</v>
      </c>
      <c r="N1056" s="409">
        <v>0</v>
      </c>
      <c r="O1056" s="409">
        <v>334.56</v>
      </c>
      <c r="P1056" s="415">
        <v>-17046952.629999999</v>
      </c>
    </row>
    <row r="1057" spans="1:16" ht="20.100000000000001" customHeight="1">
      <c r="A1057" s="412">
        <v>693</v>
      </c>
      <c r="B1057" s="406" t="s">
        <v>2073</v>
      </c>
      <c r="C1057" s="407"/>
      <c r="D1057" s="407"/>
      <c r="E1057" s="410" t="s">
        <v>2092</v>
      </c>
      <c r="F1057" s="407"/>
      <c r="G1057" s="407"/>
      <c r="H1057" s="411" t="s">
        <v>2083</v>
      </c>
      <c r="I1057" s="410" t="s">
        <v>1148</v>
      </c>
      <c r="J1057" s="410" t="s">
        <v>2093</v>
      </c>
      <c r="K1057" s="410" t="s">
        <v>2094</v>
      </c>
      <c r="L1057" s="407">
        <v>110001</v>
      </c>
      <c r="M1057" s="409">
        <v>0</v>
      </c>
      <c r="N1057" s="409">
        <v>0</v>
      </c>
      <c r="O1057" s="409">
        <v>16.489999999999998</v>
      </c>
      <c r="P1057" s="415">
        <v>-17046936.140000001</v>
      </c>
    </row>
    <row r="1058" spans="1:16" ht="20.100000000000001" customHeight="1">
      <c r="A1058" s="412">
        <v>694</v>
      </c>
      <c r="B1058" s="406" t="s">
        <v>2073</v>
      </c>
      <c r="C1058" s="407"/>
      <c r="D1058" s="407"/>
      <c r="E1058" s="410" t="s">
        <v>2092</v>
      </c>
      <c r="F1058" s="407"/>
      <c r="G1058" s="407"/>
      <c r="H1058" s="411" t="s">
        <v>2083</v>
      </c>
      <c r="I1058" s="410" t="s">
        <v>1148</v>
      </c>
      <c r="J1058" s="410" t="s">
        <v>2093</v>
      </c>
      <c r="K1058" s="410" t="s">
        <v>2094</v>
      </c>
      <c r="L1058" s="407">
        <v>110001</v>
      </c>
      <c r="M1058" s="409">
        <v>0</v>
      </c>
      <c r="N1058" s="409">
        <v>0</v>
      </c>
      <c r="O1058" s="409">
        <v>27.35</v>
      </c>
      <c r="P1058" s="415">
        <v>-17046908.789999999</v>
      </c>
    </row>
    <row r="1059" spans="1:16" ht="20.100000000000001" customHeight="1">
      <c r="A1059" s="412">
        <v>695</v>
      </c>
      <c r="B1059" s="406" t="s">
        <v>2073</v>
      </c>
      <c r="C1059" s="407"/>
      <c r="D1059" s="407"/>
      <c r="E1059" s="410" t="s">
        <v>2095</v>
      </c>
      <c r="F1059" s="407"/>
      <c r="G1059" s="407"/>
      <c r="H1059" s="411" t="s">
        <v>2096</v>
      </c>
      <c r="I1059" s="410" t="s">
        <v>1148</v>
      </c>
      <c r="J1059" s="410" t="s">
        <v>2097</v>
      </c>
      <c r="K1059" s="410" t="s">
        <v>2098</v>
      </c>
      <c r="L1059" s="407">
        <v>110001</v>
      </c>
      <c r="M1059" s="409">
        <v>0</v>
      </c>
      <c r="N1059" s="409">
        <v>0</v>
      </c>
      <c r="O1059" s="409">
        <v>98.08</v>
      </c>
      <c r="P1059" s="415">
        <v>-17046810.710000001</v>
      </c>
    </row>
    <row r="1060" spans="1:16" ht="20.100000000000001" customHeight="1">
      <c r="A1060" s="412">
        <v>696</v>
      </c>
      <c r="B1060" s="406" t="s">
        <v>2073</v>
      </c>
      <c r="C1060" s="407"/>
      <c r="D1060" s="407"/>
      <c r="E1060" s="410" t="s">
        <v>2095</v>
      </c>
      <c r="F1060" s="407"/>
      <c r="G1060" s="407"/>
      <c r="H1060" s="411" t="s">
        <v>2096</v>
      </c>
      <c r="I1060" s="410" t="s">
        <v>1148</v>
      </c>
      <c r="J1060" s="410" t="s">
        <v>2097</v>
      </c>
      <c r="K1060" s="410" t="s">
        <v>2098</v>
      </c>
      <c r="L1060" s="407">
        <v>110001</v>
      </c>
      <c r="M1060" s="409">
        <v>0</v>
      </c>
      <c r="N1060" s="409">
        <v>0</v>
      </c>
      <c r="O1060" s="409">
        <v>68.489999999999995</v>
      </c>
      <c r="P1060" s="415">
        <v>-17046742.219999999</v>
      </c>
    </row>
    <row r="1061" spans="1:16" ht="20.100000000000001" customHeight="1">
      <c r="A1061" s="412">
        <v>697</v>
      </c>
      <c r="B1061" s="406" t="s">
        <v>2073</v>
      </c>
      <c r="C1061" s="407"/>
      <c r="D1061" s="407"/>
      <c r="E1061" s="410" t="s">
        <v>2095</v>
      </c>
      <c r="F1061" s="407"/>
      <c r="G1061" s="407"/>
      <c r="H1061" s="411" t="s">
        <v>2096</v>
      </c>
      <c r="I1061" s="410" t="s">
        <v>1148</v>
      </c>
      <c r="J1061" s="410" t="s">
        <v>2097</v>
      </c>
      <c r="K1061" s="410" t="s">
        <v>2098</v>
      </c>
      <c r="L1061" s="407">
        <v>110001</v>
      </c>
      <c r="M1061" s="409">
        <v>0</v>
      </c>
      <c r="N1061" s="409">
        <v>0</v>
      </c>
      <c r="O1061" s="409">
        <v>1191.04</v>
      </c>
      <c r="P1061" s="415">
        <v>-17045551.18</v>
      </c>
    </row>
    <row r="1062" spans="1:16" ht="20.100000000000001" customHeight="1">
      <c r="A1062" s="412">
        <v>698</v>
      </c>
      <c r="B1062" s="406" t="s">
        <v>2073</v>
      </c>
      <c r="C1062" s="407"/>
      <c r="D1062" s="407"/>
      <c r="E1062" s="410" t="s">
        <v>2099</v>
      </c>
      <c r="F1062" s="407"/>
      <c r="G1062" s="407"/>
      <c r="H1062" s="411" t="s">
        <v>2100</v>
      </c>
      <c r="I1062" s="410" t="s">
        <v>1148</v>
      </c>
      <c r="J1062" s="410" t="s">
        <v>2101</v>
      </c>
      <c r="K1062" s="410" t="s">
        <v>2102</v>
      </c>
      <c r="L1062" s="407">
        <v>110001</v>
      </c>
      <c r="M1062" s="409">
        <v>0</v>
      </c>
      <c r="N1062" s="409">
        <v>0</v>
      </c>
      <c r="O1062" s="409">
        <v>93.6</v>
      </c>
      <c r="P1062" s="415">
        <v>-17045457.579999998</v>
      </c>
    </row>
    <row r="1063" spans="1:16" ht="20.100000000000001" customHeight="1">
      <c r="A1063" s="412">
        <v>699</v>
      </c>
      <c r="B1063" s="406" t="s">
        <v>2073</v>
      </c>
      <c r="C1063" s="407"/>
      <c r="D1063" s="407"/>
      <c r="E1063" s="410" t="s">
        <v>2099</v>
      </c>
      <c r="F1063" s="407"/>
      <c r="G1063" s="407"/>
      <c r="H1063" s="411" t="s">
        <v>2100</v>
      </c>
      <c r="I1063" s="410" t="s">
        <v>1148</v>
      </c>
      <c r="J1063" s="410" t="s">
        <v>2101</v>
      </c>
      <c r="K1063" s="410" t="s">
        <v>2102</v>
      </c>
      <c r="L1063" s="407">
        <v>110001</v>
      </c>
      <c r="M1063" s="409">
        <v>0</v>
      </c>
      <c r="N1063" s="409">
        <v>0</v>
      </c>
      <c r="O1063" s="409">
        <v>71.83</v>
      </c>
      <c r="P1063" s="415">
        <v>-17045385.75</v>
      </c>
    </row>
    <row r="1064" spans="1:16" ht="20.100000000000001" customHeight="1">
      <c r="A1064" s="412">
        <v>700</v>
      </c>
      <c r="B1064" s="406" t="s">
        <v>2073</v>
      </c>
      <c r="C1064" s="407"/>
      <c r="D1064" s="407"/>
      <c r="E1064" s="410" t="s">
        <v>2099</v>
      </c>
      <c r="F1064" s="407"/>
      <c r="G1064" s="407"/>
      <c r="H1064" s="411" t="s">
        <v>2100</v>
      </c>
      <c r="I1064" s="410" t="s">
        <v>1148</v>
      </c>
      <c r="J1064" s="410" t="s">
        <v>2101</v>
      </c>
      <c r="K1064" s="410" t="s">
        <v>2102</v>
      </c>
      <c r="L1064" s="407">
        <v>110001</v>
      </c>
      <c r="M1064" s="409">
        <v>0</v>
      </c>
      <c r="N1064" s="409">
        <v>0</v>
      </c>
      <c r="O1064" s="409">
        <v>1137.3599999999999</v>
      </c>
      <c r="P1064" s="415">
        <v>-17044248.390000001</v>
      </c>
    </row>
    <row r="1065" spans="1:16" ht="20.100000000000001" customHeight="1">
      <c r="A1065" s="412">
        <v>701</v>
      </c>
      <c r="B1065" s="406" t="s">
        <v>2073</v>
      </c>
      <c r="C1065" s="407"/>
      <c r="D1065" s="407"/>
      <c r="E1065" s="410" t="s">
        <v>2103</v>
      </c>
      <c r="F1065" s="407"/>
      <c r="G1065" s="407"/>
      <c r="H1065" s="411" t="s">
        <v>2100</v>
      </c>
      <c r="I1065" s="410" t="s">
        <v>1148</v>
      </c>
      <c r="J1065" s="410" t="s">
        <v>2104</v>
      </c>
      <c r="K1065" s="410" t="s">
        <v>2105</v>
      </c>
      <c r="L1065" s="407">
        <v>110001</v>
      </c>
      <c r="M1065" s="409">
        <v>0</v>
      </c>
      <c r="N1065" s="409">
        <v>0</v>
      </c>
      <c r="O1065" s="409">
        <v>93.6</v>
      </c>
      <c r="P1065" s="415">
        <v>-17044154.789999999</v>
      </c>
    </row>
    <row r="1066" spans="1:16" ht="20.100000000000001" customHeight="1">
      <c r="A1066" s="412">
        <v>702</v>
      </c>
      <c r="B1066" s="406" t="s">
        <v>2073</v>
      </c>
      <c r="C1066" s="407"/>
      <c r="D1066" s="407"/>
      <c r="E1066" s="410" t="s">
        <v>2103</v>
      </c>
      <c r="F1066" s="407"/>
      <c r="G1066" s="407"/>
      <c r="H1066" s="411" t="s">
        <v>2100</v>
      </c>
      <c r="I1066" s="410" t="s">
        <v>1148</v>
      </c>
      <c r="J1066" s="410" t="s">
        <v>2104</v>
      </c>
      <c r="K1066" s="410" t="s">
        <v>2105</v>
      </c>
      <c r="L1066" s="407">
        <v>110001</v>
      </c>
      <c r="M1066" s="409">
        <v>0</v>
      </c>
      <c r="N1066" s="409">
        <v>0</v>
      </c>
      <c r="O1066" s="409">
        <v>71.83</v>
      </c>
      <c r="P1066" s="415">
        <v>-17044082.960000001</v>
      </c>
    </row>
    <row r="1067" spans="1:16" ht="20.100000000000001" customHeight="1">
      <c r="A1067" s="412">
        <v>703</v>
      </c>
      <c r="B1067" s="406" t="s">
        <v>2073</v>
      </c>
      <c r="C1067" s="407"/>
      <c r="D1067" s="407"/>
      <c r="E1067" s="410" t="s">
        <v>2103</v>
      </c>
      <c r="F1067" s="407"/>
      <c r="G1067" s="407"/>
      <c r="H1067" s="411" t="s">
        <v>2100</v>
      </c>
      <c r="I1067" s="410" t="s">
        <v>1148</v>
      </c>
      <c r="J1067" s="410" t="s">
        <v>2104</v>
      </c>
      <c r="K1067" s="410" t="s">
        <v>2105</v>
      </c>
      <c r="L1067" s="407">
        <v>110001</v>
      </c>
      <c r="M1067" s="409">
        <v>0</v>
      </c>
      <c r="N1067" s="409">
        <v>0</v>
      </c>
      <c r="O1067" s="409">
        <v>1137.3599999999999</v>
      </c>
      <c r="P1067" s="415">
        <v>-17042945.600000001</v>
      </c>
    </row>
    <row r="1068" spans="1:16" ht="20.100000000000001" customHeight="1">
      <c r="A1068" s="412">
        <v>704</v>
      </c>
      <c r="B1068" s="406" t="s">
        <v>2106</v>
      </c>
      <c r="C1068" s="407"/>
      <c r="D1068" s="407"/>
      <c r="E1068" s="410" t="s">
        <v>2107</v>
      </c>
      <c r="F1068" s="407"/>
      <c r="G1068" s="407"/>
      <c r="H1068" s="411" t="s">
        <v>2108</v>
      </c>
      <c r="I1068" s="410" t="s">
        <v>1148</v>
      </c>
      <c r="J1068" s="410" t="s">
        <v>2109</v>
      </c>
      <c r="K1068" s="410" t="s">
        <v>2110</v>
      </c>
      <c r="L1068" s="407">
        <v>150373</v>
      </c>
      <c r="M1068" s="409">
        <v>0</v>
      </c>
      <c r="N1068" s="409">
        <v>0</v>
      </c>
      <c r="O1068" s="409">
        <v>7732.45</v>
      </c>
      <c r="P1068" s="415">
        <v>-17035213.149999999</v>
      </c>
    </row>
    <row r="1069" spans="1:16" ht="20.100000000000001" customHeight="1">
      <c r="A1069" s="412">
        <v>705</v>
      </c>
      <c r="B1069" s="406" t="s">
        <v>2106</v>
      </c>
      <c r="C1069" s="407"/>
      <c r="D1069" s="407"/>
      <c r="E1069" s="410" t="s">
        <v>2107</v>
      </c>
      <c r="F1069" s="407"/>
      <c r="G1069" s="407"/>
      <c r="H1069" s="411" t="s">
        <v>2108</v>
      </c>
      <c r="I1069" s="410" t="s">
        <v>1148</v>
      </c>
      <c r="J1069" s="410" t="s">
        <v>2109</v>
      </c>
      <c r="K1069" s="410" t="s">
        <v>2110</v>
      </c>
      <c r="L1069" s="407">
        <v>150373</v>
      </c>
      <c r="M1069" s="409">
        <v>0</v>
      </c>
      <c r="N1069" s="409">
        <v>0</v>
      </c>
      <c r="O1069" s="409">
        <v>1327.73</v>
      </c>
      <c r="P1069" s="415">
        <v>-17033885.420000002</v>
      </c>
    </row>
    <row r="1070" spans="1:16" ht="20.100000000000001" customHeight="1">
      <c r="A1070" s="412">
        <v>706</v>
      </c>
      <c r="B1070" s="406" t="s">
        <v>2106</v>
      </c>
      <c r="C1070" s="407"/>
      <c r="D1070" s="407"/>
      <c r="E1070" s="410" t="s">
        <v>2111</v>
      </c>
      <c r="F1070" s="407"/>
      <c r="G1070" s="407"/>
      <c r="H1070" s="411" t="s">
        <v>2112</v>
      </c>
      <c r="I1070" s="410" t="s">
        <v>1148</v>
      </c>
      <c r="J1070" s="410" t="s">
        <v>2113</v>
      </c>
      <c r="K1070" s="410" t="s">
        <v>2114</v>
      </c>
      <c r="L1070" s="407">
        <v>150373</v>
      </c>
      <c r="M1070" s="409">
        <v>0</v>
      </c>
      <c r="N1070" s="409">
        <v>0</v>
      </c>
      <c r="O1070" s="409">
        <v>22254.76</v>
      </c>
      <c r="P1070" s="415">
        <v>-17011630.66</v>
      </c>
    </row>
    <row r="1071" spans="1:16" ht="20.100000000000001" customHeight="1">
      <c r="A1071" s="412">
        <v>707</v>
      </c>
      <c r="B1071" s="406" t="s">
        <v>2106</v>
      </c>
      <c r="C1071" s="407"/>
      <c r="D1071" s="407"/>
      <c r="E1071" s="410" t="s">
        <v>2111</v>
      </c>
      <c r="F1071" s="407"/>
      <c r="G1071" s="407"/>
      <c r="H1071" s="411" t="s">
        <v>2112</v>
      </c>
      <c r="I1071" s="410" t="s">
        <v>1148</v>
      </c>
      <c r="J1071" s="410" t="s">
        <v>2113</v>
      </c>
      <c r="K1071" s="410" t="s">
        <v>2114</v>
      </c>
      <c r="L1071" s="407">
        <v>150373</v>
      </c>
      <c r="M1071" s="409">
        <v>0</v>
      </c>
      <c r="N1071" s="409">
        <v>0</v>
      </c>
      <c r="O1071" s="409">
        <v>300.74</v>
      </c>
      <c r="P1071" s="415">
        <v>-17011329.920000002</v>
      </c>
    </row>
    <row r="1072" spans="1:16" ht="20.100000000000001" customHeight="1">
      <c r="A1072" s="412">
        <v>708</v>
      </c>
      <c r="B1072" s="406" t="s">
        <v>2115</v>
      </c>
      <c r="C1072" s="407"/>
      <c r="D1072" s="407"/>
      <c r="E1072" s="410" t="s">
        <v>2116</v>
      </c>
      <c r="F1072" s="407"/>
      <c r="G1072" s="407"/>
      <c r="H1072" s="411" t="s">
        <v>2117</v>
      </c>
      <c r="I1072" s="410" t="s">
        <v>1148</v>
      </c>
      <c r="J1072" s="410" t="s">
        <v>2118</v>
      </c>
      <c r="K1072" s="410" t="s">
        <v>2119</v>
      </c>
      <c r="L1072" s="407">
        <v>150373</v>
      </c>
      <c r="M1072" s="409">
        <v>0</v>
      </c>
      <c r="N1072" s="409">
        <v>0</v>
      </c>
      <c r="O1072" s="409">
        <v>7322.37</v>
      </c>
      <c r="P1072" s="415">
        <v>-17004007.550000001</v>
      </c>
    </row>
    <row r="1073" spans="1:16" ht="20.100000000000001" customHeight="1">
      <c r="A1073" s="412">
        <v>709</v>
      </c>
      <c r="B1073" s="406" t="s">
        <v>2115</v>
      </c>
      <c r="C1073" s="407"/>
      <c r="D1073" s="407"/>
      <c r="E1073" s="410" t="s">
        <v>2116</v>
      </c>
      <c r="F1073" s="407"/>
      <c r="G1073" s="407"/>
      <c r="H1073" s="411" t="s">
        <v>2117</v>
      </c>
      <c r="I1073" s="410" t="s">
        <v>1148</v>
      </c>
      <c r="J1073" s="410" t="s">
        <v>2118</v>
      </c>
      <c r="K1073" s="410" t="s">
        <v>2119</v>
      </c>
      <c r="L1073" s="407">
        <v>150373</v>
      </c>
      <c r="M1073" s="409">
        <v>0</v>
      </c>
      <c r="N1073" s="409">
        <v>0</v>
      </c>
      <c r="O1073" s="409">
        <v>1423.78</v>
      </c>
      <c r="P1073" s="415">
        <v>-17002583.77</v>
      </c>
    </row>
    <row r="1074" spans="1:16" ht="20.100000000000001" customHeight="1">
      <c r="A1074" s="412">
        <v>710</v>
      </c>
      <c r="B1074" s="406" t="s">
        <v>2115</v>
      </c>
      <c r="C1074" s="407"/>
      <c r="D1074" s="407"/>
      <c r="E1074" s="410" t="s">
        <v>2116</v>
      </c>
      <c r="F1074" s="407"/>
      <c r="G1074" s="407"/>
      <c r="H1074" s="411" t="s">
        <v>2117</v>
      </c>
      <c r="I1074" s="410" t="s">
        <v>1148</v>
      </c>
      <c r="J1074" s="410" t="s">
        <v>2118</v>
      </c>
      <c r="K1074" s="410" t="s">
        <v>2119</v>
      </c>
      <c r="L1074" s="407">
        <v>150373</v>
      </c>
      <c r="M1074" s="409">
        <v>0</v>
      </c>
      <c r="N1074" s="409">
        <v>0</v>
      </c>
      <c r="O1074" s="409">
        <v>566.78</v>
      </c>
      <c r="P1074" s="415">
        <v>-17002016.989999998</v>
      </c>
    </row>
    <row r="1075" spans="1:16" ht="20.100000000000001" customHeight="1">
      <c r="A1075" s="412">
        <v>711</v>
      </c>
      <c r="B1075" s="406" t="s">
        <v>2115</v>
      </c>
      <c r="C1075" s="407"/>
      <c r="D1075" s="407"/>
      <c r="E1075" s="410" t="s">
        <v>2116</v>
      </c>
      <c r="F1075" s="407"/>
      <c r="G1075" s="407"/>
      <c r="H1075" s="411" t="s">
        <v>2117</v>
      </c>
      <c r="I1075" s="410" t="s">
        <v>1148</v>
      </c>
      <c r="J1075" s="410" t="s">
        <v>2118</v>
      </c>
      <c r="K1075" s="410" t="s">
        <v>2119</v>
      </c>
      <c r="L1075" s="407">
        <v>150373</v>
      </c>
      <c r="M1075" s="409">
        <v>0</v>
      </c>
      <c r="N1075" s="409">
        <v>0</v>
      </c>
      <c r="O1075" s="409">
        <v>297.92</v>
      </c>
      <c r="P1075" s="415">
        <v>-17001719.07</v>
      </c>
    </row>
    <row r="1076" spans="1:16" ht="20.100000000000001" customHeight="1">
      <c r="A1076" s="412">
        <v>712</v>
      </c>
      <c r="B1076" s="406" t="s">
        <v>2120</v>
      </c>
      <c r="C1076" s="407"/>
      <c r="D1076" s="407"/>
      <c r="E1076" s="410" t="s">
        <v>2121</v>
      </c>
      <c r="F1076" s="407"/>
      <c r="G1076" s="407"/>
      <c r="H1076" s="411" t="s">
        <v>2122</v>
      </c>
      <c r="I1076" s="410" t="s">
        <v>1148</v>
      </c>
      <c r="J1076" s="410" t="s">
        <v>2123</v>
      </c>
      <c r="K1076" s="410" t="s">
        <v>2124</v>
      </c>
      <c r="L1076" s="407">
        <v>110001</v>
      </c>
      <c r="M1076" s="409">
        <v>0</v>
      </c>
      <c r="N1076" s="409">
        <v>0</v>
      </c>
      <c r="O1076" s="409">
        <v>7843.15</v>
      </c>
      <c r="P1076" s="415">
        <v>-16993875.920000002</v>
      </c>
    </row>
    <row r="1077" spans="1:16" ht="20.100000000000001" customHeight="1">
      <c r="A1077" s="412">
        <v>713</v>
      </c>
      <c r="B1077" s="406" t="s">
        <v>2120</v>
      </c>
      <c r="C1077" s="407"/>
      <c r="D1077" s="407"/>
      <c r="E1077" s="410" t="s">
        <v>2121</v>
      </c>
      <c r="F1077" s="407"/>
      <c r="G1077" s="407"/>
      <c r="H1077" s="411" t="s">
        <v>2122</v>
      </c>
      <c r="I1077" s="410" t="s">
        <v>1148</v>
      </c>
      <c r="J1077" s="410" t="s">
        <v>2123</v>
      </c>
      <c r="K1077" s="410" t="s">
        <v>2124</v>
      </c>
      <c r="L1077" s="407">
        <v>110001</v>
      </c>
      <c r="M1077" s="409">
        <v>0</v>
      </c>
      <c r="N1077" s="409">
        <v>0</v>
      </c>
      <c r="O1077" s="409">
        <v>1680</v>
      </c>
      <c r="P1077" s="415">
        <v>-16992195.920000002</v>
      </c>
    </row>
    <row r="1078" spans="1:16" ht="20.100000000000001" customHeight="1">
      <c r="A1078" s="412">
        <v>714</v>
      </c>
      <c r="B1078" s="406" t="s">
        <v>2120</v>
      </c>
      <c r="C1078" s="407"/>
      <c r="D1078" s="407"/>
      <c r="E1078" s="410" t="s">
        <v>2121</v>
      </c>
      <c r="F1078" s="407"/>
      <c r="G1078" s="407"/>
      <c r="H1078" s="411" t="s">
        <v>2122</v>
      </c>
      <c r="I1078" s="410" t="s">
        <v>1148</v>
      </c>
      <c r="J1078" s="410" t="s">
        <v>2123</v>
      </c>
      <c r="K1078" s="410" t="s">
        <v>2124</v>
      </c>
      <c r="L1078" s="407">
        <v>110001</v>
      </c>
      <c r="M1078" s="409">
        <v>0</v>
      </c>
      <c r="N1078" s="409">
        <v>0</v>
      </c>
      <c r="O1078" s="409">
        <v>1880</v>
      </c>
      <c r="P1078" s="415">
        <v>-16990315.920000002</v>
      </c>
    </row>
    <row r="1079" spans="1:16" ht="20.100000000000001" customHeight="1">
      <c r="A1079" s="412">
        <v>715</v>
      </c>
      <c r="B1079" s="406" t="s">
        <v>2120</v>
      </c>
      <c r="C1079" s="407"/>
      <c r="D1079" s="407"/>
      <c r="E1079" s="410" t="s">
        <v>2125</v>
      </c>
      <c r="F1079" s="407"/>
      <c r="G1079" s="407"/>
      <c r="H1079" s="411" t="s">
        <v>2126</v>
      </c>
      <c r="I1079" s="410" t="s">
        <v>1148</v>
      </c>
      <c r="J1079" s="410" t="s">
        <v>2127</v>
      </c>
      <c r="K1079" s="410" t="s">
        <v>2128</v>
      </c>
      <c r="L1079" s="407">
        <v>110001</v>
      </c>
      <c r="M1079" s="409">
        <v>0</v>
      </c>
      <c r="N1079" s="409">
        <v>0</v>
      </c>
      <c r="O1079" s="409">
        <v>26952.45</v>
      </c>
      <c r="P1079" s="415">
        <v>-16963363.469999999</v>
      </c>
    </row>
    <row r="1080" spans="1:16" ht="20.100000000000001" customHeight="1">
      <c r="A1080" s="412">
        <v>716</v>
      </c>
      <c r="B1080" s="406" t="s">
        <v>2120</v>
      </c>
      <c r="C1080" s="407"/>
      <c r="D1080" s="407"/>
      <c r="E1080" s="410" t="s">
        <v>2125</v>
      </c>
      <c r="F1080" s="407"/>
      <c r="G1080" s="407"/>
      <c r="H1080" s="411" t="s">
        <v>2126</v>
      </c>
      <c r="I1080" s="410" t="s">
        <v>1148</v>
      </c>
      <c r="J1080" s="410" t="s">
        <v>2127</v>
      </c>
      <c r="K1080" s="410" t="s">
        <v>2128</v>
      </c>
      <c r="L1080" s="407">
        <v>110001</v>
      </c>
      <c r="M1080" s="409">
        <v>0</v>
      </c>
      <c r="N1080" s="409">
        <v>0</v>
      </c>
      <c r="O1080" s="409">
        <v>155.30000000000001</v>
      </c>
      <c r="P1080" s="415">
        <v>-16963208.170000002</v>
      </c>
    </row>
    <row r="1081" spans="1:16" ht="20.100000000000001" customHeight="1">
      <c r="A1081" s="412">
        <v>717</v>
      </c>
      <c r="B1081" s="406" t="s">
        <v>2120</v>
      </c>
      <c r="C1081" s="407"/>
      <c r="D1081" s="407"/>
      <c r="E1081" s="410" t="s">
        <v>2125</v>
      </c>
      <c r="F1081" s="407"/>
      <c r="G1081" s="407"/>
      <c r="H1081" s="411" t="s">
        <v>2126</v>
      </c>
      <c r="I1081" s="410" t="s">
        <v>1148</v>
      </c>
      <c r="J1081" s="410" t="s">
        <v>2127</v>
      </c>
      <c r="K1081" s="410" t="s">
        <v>2128</v>
      </c>
      <c r="L1081" s="407">
        <v>110001</v>
      </c>
      <c r="M1081" s="409">
        <v>0</v>
      </c>
      <c r="N1081" s="409">
        <v>0</v>
      </c>
      <c r="O1081" s="409">
        <v>6560</v>
      </c>
      <c r="P1081" s="415">
        <v>-16956648.170000002</v>
      </c>
    </row>
    <row r="1082" spans="1:16" ht="20.100000000000001" customHeight="1">
      <c r="A1082" s="412">
        <v>718</v>
      </c>
      <c r="B1082" s="406" t="s">
        <v>2120</v>
      </c>
      <c r="C1082" s="407"/>
      <c r="D1082" s="407"/>
      <c r="E1082" s="410" t="s">
        <v>2125</v>
      </c>
      <c r="F1082" s="407"/>
      <c r="G1082" s="407"/>
      <c r="H1082" s="411" t="s">
        <v>2126</v>
      </c>
      <c r="I1082" s="410" t="s">
        <v>1148</v>
      </c>
      <c r="J1082" s="410" t="s">
        <v>2127</v>
      </c>
      <c r="K1082" s="410" t="s">
        <v>2128</v>
      </c>
      <c r="L1082" s="407">
        <v>110001</v>
      </c>
      <c r="M1082" s="409">
        <v>0</v>
      </c>
      <c r="N1082" s="409">
        <v>0</v>
      </c>
      <c r="O1082" s="409">
        <v>9160</v>
      </c>
      <c r="P1082" s="415">
        <v>-16947488.170000002</v>
      </c>
    </row>
    <row r="1083" spans="1:16" ht="20.100000000000001" customHeight="1">
      <c r="A1083" s="412">
        <v>719</v>
      </c>
      <c r="B1083" s="406" t="s">
        <v>2120</v>
      </c>
      <c r="C1083" s="407"/>
      <c r="D1083" s="407"/>
      <c r="E1083" s="410" t="s">
        <v>2125</v>
      </c>
      <c r="F1083" s="407"/>
      <c r="G1083" s="407"/>
      <c r="H1083" s="411" t="s">
        <v>2126</v>
      </c>
      <c r="I1083" s="410" t="s">
        <v>1148</v>
      </c>
      <c r="J1083" s="410" t="s">
        <v>2127</v>
      </c>
      <c r="K1083" s="410" t="s">
        <v>2128</v>
      </c>
      <c r="L1083" s="407">
        <v>110001</v>
      </c>
      <c r="M1083" s="409">
        <v>0</v>
      </c>
      <c r="N1083" s="409">
        <v>0</v>
      </c>
      <c r="O1083" s="409">
        <v>2500</v>
      </c>
      <c r="P1083" s="415">
        <v>-16944988.170000002</v>
      </c>
    </row>
    <row r="1084" spans="1:16" ht="20.100000000000001" customHeight="1">
      <c r="A1084" s="412">
        <v>720</v>
      </c>
      <c r="B1084" s="406" t="s">
        <v>2120</v>
      </c>
      <c r="C1084" s="407"/>
      <c r="D1084" s="407"/>
      <c r="E1084" s="410" t="s">
        <v>2125</v>
      </c>
      <c r="F1084" s="407"/>
      <c r="G1084" s="407"/>
      <c r="H1084" s="411" t="s">
        <v>2126</v>
      </c>
      <c r="I1084" s="410" t="s">
        <v>1148</v>
      </c>
      <c r="J1084" s="410" t="s">
        <v>2127</v>
      </c>
      <c r="K1084" s="410" t="s">
        <v>2128</v>
      </c>
      <c r="L1084" s="407">
        <v>110001</v>
      </c>
      <c r="M1084" s="409">
        <v>0</v>
      </c>
      <c r="N1084" s="409">
        <v>0</v>
      </c>
      <c r="O1084" s="409">
        <v>2750</v>
      </c>
      <c r="P1084" s="415">
        <v>-16942238.170000002</v>
      </c>
    </row>
    <row r="1085" spans="1:16" ht="20.100000000000001" customHeight="1">
      <c r="A1085" s="412">
        <v>721</v>
      </c>
      <c r="B1085" s="406" t="s">
        <v>2120</v>
      </c>
      <c r="C1085" s="407"/>
      <c r="D1085" s="407"/>
      <c r="E1085" s="410" t="s">
        <v>2125</v>
      </c>
      <c r="F1085" s="407"/>
      <c r="G1085" s="407"/>
      <c r="H1085" s="411" t="s">
        <v>2126</v>
      </c>
      <c r="I1085" s="410" t="s">
        <v>1148</v>
      </c>
      <c r="J1085" s="410" t="s">
        <v>2127</v>
      </c>
      <c r="K1085" s="410" t="s">
        <v>2128</v>
      </c>
      <c r="L1085" s="407">
        <v>110001</v>
      </c>
      <c r="M1085" s="409">
        <v>0</v>
      </c>
      <c r="N1085" s="409">
        <v>0</v>
      </c>
      <c r="O1085" s="409">
        <v>4450</v>
      </c>
      <c r="P1085" s="415">
        <v>-16937788.170000002</v>
      </c>
    </row>
    <row r="1086" spans="1:16" ht="20.100000000000001" customHeight="1">
      <c r="A1086" s="412">
        <v>722</v>
      </c>
      <c r="B1086" s="406" t="s">
        <v>2129</v>
      </c>
      <c r="C1086" s="407"/>
      <c r="D1086" s="407"/>
      <c r="E1086" s="410" t="s">
        <v>2130</v>
      </c>
      <c r="F1086" s="407"/>
      <c r="G1086" s="407"/>
      <c r="H1086" s="411" t="s">
        <v>1941</v>
      </c>
      <c r="I1086" s="410" t="s">
        <v>1148</v>
      </c>
      <c r="J1086" s="410" t="s">
        <v>2131</v>
      </c>
      <c r="K1086" s="410" t="s">
        <v>2132</v>
      </c>
      <c r="L1086" s="407">
        <v>110001</v>
      </c>
      <c r="M1086" s="409">
        <v>0</v>
      </c>
      <c r="N1086" s="417">
        <v>0</v>
      </c>
      <c r="O1086" s="417">
        <v>45653.33</v>
      </c>
      <c r="P1086" s="417">
        <v>-16892134.84</v>
      </c>
    </row>
    <row r="1087" spans="1:16" ht="20.100000000000001" customHeight="1">
      <c r="A1087" s="412">
        <v>723</v>
      </c>
      <c r="B1087" s="406" t="s">
        <v>2129</v>
      </c>
      <c r="C1087" s="407"/>
      <c r="D1087" s="407"/>
      <c r="E1087" s="410" t="s">
        <v>2130</v>
      </c>
      <c r="F1087" s="407"/>
      <c r="G1087" s="407"/>
      <c r="H1087" s="411" t="s">
        <v>1941</v>
      </c>
      <c r="I1087" s="410" t="s">
        <v>1148</v>
      </c>
      <c r="J1087" s="410" t="s">
        <v>2131</v>
      </c>
      <c r="K1087" s="410" t="s">
        <v>2132</v>
      </c>
      <c r="L1087" s="407">
        <v>110001</v>
      </c>
      <c r="M1087" s="409">
        <v>0</v>
      </c>
      <c r="N1087" s="417">
        <v>0</v>
      </c>
      <c r="O1087" s="417">
        <v>13780.39</v>
      </c>
      <c r="P1087" s="417">
        <v>-16878354.449999999</v>
      </c>
    </row>
    <row r="1088" spans="1:16" ht="20.100000000000001" customHeight="1">
      <c r="A1088" s="412">
        <v>724</v>
      </c>
      <c r="B1088" s="406" t="s">
        <v>2133</v>
      </c>
      <c r="C1088" s="407"/>
      <c r="D1088" s="407"/>
      <c r="E1088" s="410" t="s">
        <v>2134</v>
      </c>
      <c r="F1088" s="407"/>
      <c r="G1088" s="407"/>
      <c r="H1088" s="411" t="s">
        <v>2135</v>
      </c>
      <c r="I1088" s="410" t="s">
        <v>2135</v>
      </c>
      <c r="J1088" s="407"/>
      <c r="K1088" s="407"/>
      <c r="L1088" s="407">
        <v>110001</v>
      </c>
      <c r="M1088" s="409">
        <v>0</v>
      </c>
      <c r="N1088" s="409">
        <v>0</v>
      </c>
      <c r="O1088" s="409">
        <v>19321.45</v>
      </c>
      <c r="P1088" s="414">
        <v>-16859033</v>
      </c>
    </row>
    <row r="1089" spans="1:16" ht="20.100000000000001" customHeight="1">
      <c r="A1089" s="412">
        <v>725</v>
      </c>
      <c r="B1089" s="406" t="s">
        <v>2133</v>
      </c>
      <c r="C1089" s="407"/>
      <c r="D1089" s="407"/>
      <c r="E1089" s="410" t="s">
        <v>2136</v>
      </c>
      <c r="F1089" s="407"/>
      <c r="G1089" s="407"/>
      <c r="H1089" s="411" t="s">
        <v>2137</v>
      </c>
      <c r="I1089" s="410" t="s">
        <v>2137</v>
      </c>
      <c r="J1089" s="407"/>
      <c r="K1089" s="407"/>
      <c r="L1089" s="407">
        <v>110001</v>
      </c>
      <c r="M1089" s="409">
        <v>0</v>
      </c>
      <c r="N1089" s="409">
        <v>0</v>
      </c>
      <c r="O1089" s="409">
        <v>10186.69</v>
      </c>
      <c r="P1089" s="414">
        <v>-16848846.309999999</v>
      </c>
    </row>
    <row r="1090" spans="1:16" ht="20.100000000000001" customHeight="1">
      <c r="A1090" s="412">
        <v>726</v>
      </c>
      <c r="B1090" s="406" t="s">
        <v>2138</v>
      </c>
      <c r="C1090" s="407"/>
      <c r="D1090" s="407"/>
      <c r="E1090" s="410" t="s">
        <v>2139</v>
      </c>
      <c r="F1090" s="407"/>
      <c r="G1090" s="407"/>
      <c r="H1090" s="411" t="s">
        <v>2140</v>
      </c>
      <c r="I1090" s="410" t="s">
        <v>1148</v>
      </c>
      <c r="J1090" s="410" t="s">
        <v>2141</v>
      </c>
      <c r="K1090" s="410" t="s">
        <v>2142</v>
      </c>
      <c r="L1090" s="407">
        <v>110001</v>
      </c>
      <c r="M1090" s="409">
        <v>0</v>
      </c>
      <c r="N1090" s="409">
        <v>0</v>
      </c>
      <c r="O1090" s="409">
        <v>7500</v>
      </c>
      <c r="P1090" s="415">
        <v>-16841346.309999999</v>
      </c>
    </row>
    <row r="1091" spans="1:16" ht="20.100000000000001" customHeight="1">
      <c r="A1091" s="412">
        <v>727</v>
      </c>
      <c r="B1091" s="406" t="s">
        <v>2138</v>
      </c>
      <c r="C1091" s="407"/>
      <c r="D1091" s="407"/>
      <c r="E1091" s="410" t="s">
        <v>2139</v>
      </c>
      <c r="F1091" s="407"/>
      <c r="G1091" s="407"/>
      <c r="H1091" s="411" t="s">
        <v>2140</v>
      </c>
      <c r="I1091" s="410" t="s">
        <v>1148</v>
      </c>
      <c r="J1091" s="410" t="s">
        <v>2141</v>
      </c>
      <c r="K1091" s="410" t="s">
        <v>2142</v>
      </c>
      <c r="L1091" s="407">
        <v>110001</v>
      </c>
      <c r="M1091" s="409">
        <v>0</v>
      </c>
      <c r="N1091" s="409">
        <v>0</v>
      </c>
      <c r="O1091" s="409">
        <v>716.66</v>
      </c>
      <c r="P1091" s="415">
        <v>-16840629.649999999</v>
      </c>
    </row>
    <row r="1092" spans="1:16" ht="20.100000000000001" customHeight="1">
      <c r="A1092" s="412">
        <v>728</v>
      </c>
      <c r="B1092" s="406" t="s">
        <v>2138</v>
      </c>
      <c r="C1092" s="407"/>
      <c r="D1092" s="407"/>
      <c r="E1092" s="410" t="s">
        <v>2139</v>
      </c>
      <c r="F1092" s="407"/>
      <c r="G1092" s="407"/>
      <c r="H1092" s="411" t="s">
        <v>2140</v>
      </c>
      <c r="I1092" s="410" t="s">
        <v>1148</v>
      </c>
      <c r="J1092" s="410" t="s">
        <v>2141</v>
      </c>
      <c r="K1092" s="410" t="s">
        <v>2142</v>
      </c>
      <c r="L1092" s="407">
        <v>110001</v>
      </c>
      <c r="M1092" s="409">
        <v>0</v>
      </c>
      <c r="N1092" s="409">
        <v>0</v>
      </c>
      <c r="O1092" s="409">
        <v>833.3</v>
      </c>
      <c r="P1092" s="415">
        <v>-16839796.350000001</v>
      </c>
    </row>
    <row r="1093" spans="1:16" ht="20.100000000000001" customHeight="1">
      <c r="A1093" s="412">
        <v>729</v>
      </c>
      <c r="B1093" s="406" t="s">
        <v>2138</v>
      </c>
      <c r="C1093" s="407"/>
      <c r="D1093" s="407"/>
      <c r="E1093" s="410" t="s">
        <v>2143</v>
      </c>
      <c r="F1093" s="407"/>
      <c r="G1093" s="407"/>
      <c r="H1093" s="411" t="s">
        <v>2144</v>
      </c>
      <c r="I1093" s="410" t="s">
        <v>1148</v>
      </c>
      <c r="J1093" s="410" t="s">
        <v>2145</v>
      </c>
      <c r="K1093" s="410" t="s">
        <v>2146</v>
      </c>
      <c r="L1093" s="407">
        <v>110001</v>
      </c>
      <c r="M1093" s="409">
        <v>0</v>
      </c>
      <c r="N1093" s="409">
        <v>0</v>
      </c>
      <c r="O1093" s="409">
        <v>20025.599999999999</v>
      </c>
      <c r="P1093" s="415">
        <v>-16819770.75</v>
      </c>
    </row>
    <row r="1094" spans="1:16" ht="20.100000000000001" customHeight="1">
      <c r="A1094" s="412">
        <v>730</v>
      </c>
      <c r="B1094" s="406" t="s">
        <v>2138</v>
      </c>
      <c r="C1094" s="407"/>
      <c r="D1094" s="407"/>
      <c r="E1094" s="410" t="s">
        <v>2143</v>
      </c>
      <c r="F1094" s="407"/>
      <c r="G1094" s="407"/>
      <c r="H1094" s="411" t="s">
        <v>2144</v>
      </c>
      <c r="I1094" s="410" t="s">
        <v>1148</v>
      </c>
      <c r="J1094" s="410" t="s">
        <v>2145</v>
      </c>
      <c r="K1094" s="410" t="s">
        <v>2146</v>
      </c>
      <c r="L1094" s="407">
        <v>110001</v>
      </c>
      <c r="M1094" s="409">
        <v>0</v>
      </c>
      <c r="N1094" s="409">
        <v>0</v>
      </c>
      <c r="O1094" s="409">
        <v>1377.69</v>
      </c>
      <c r="P1094" s="415">
        <v>-16818393.059999999</v>
      </c>
    </row>
    <row r="1095" spans="1:16" ht="20.100000000000001" customHeight="1">
      <c r="A1095" s="412">
        <v>731</v>
      </c>
      <c r="B1095" s="406" t="s">
        <v>2138</v>
      </c>
      <c r="C1095" s="407"/>
      <c r="D1095" s="407"/>
      <c r="E1095" s="410" t="s">
        <v>2143</v>
      </c>
      <c r="F1095" s="407"/>
      <c r="G1095" s="407"/>
      <c r="H1095" s="411" t="s">
        <v>2144</v>
      </c>
      <c r="I1095" s="410" t="s">
        <v>1148</v>
      </c>
      <c r="J1095" s="410" t="s">
        <v>2145</v>
      </c>
      <c r="K1095" s="410" t="s">
        <v>2146</v>
      </c>
      <c r="L1095" s="407">
        <v>110001</v>
      </c>
      <c r="M1095" s="409">
        <v>0</v>
      </c>
      <c r="N1095" s="409">
        <v>0</v>
      </c>
      <c r="O1095" s="409">
        <v>1646.15</v>
      </c>
      <c r="P1095" s="415">
        <v>-16816746.91</v>
      </c>
    </row>
    <row r="1096" spans="1:16" ht="20.100000000000001" customHeight="1">
      <c r="A1096" s="412">
        <v>732</v>
      </c>
      <c r="B1096" s="406" t="s">
        <v>2138</v>
      </c>
      <c r="C1096" s="407"/>
      <c r="D1096" s="407"/>
      <c r="E1096" s="410" t="s">
        <v>2143</v>
      </c>
      <c r="F1096" s="407"/>
      <c r="G1096" s="407"/>
      <c r="H1096" s="411" t="s">
        <v>2144</v>
      </c>
      <c r="I1096" s="410" t="s">
        <v>1148</v>
      </c>
      <c r="J1096" s="410" t="s">
        <v>2145</v>
      </c>
      <c r="K1096" s="410" t="s">
        <v>2146</v>
      </c>
      <c r="L1096" s="407">
        <v>110001</v>
      </c>
      <c r="M1096" s="409">
        <v>0</v>
      </c>
      <c r="N1096" s="409">
        <v>0</v>
      </c>
      <c r="O1096" s="409">
        <v>1646.15</v>
      </c>
      <c r="P1096" s="415">
        <v>-16815100.760000002</v>
      </c>
    </row>
    <row r="1097" spans="1:16" ht="20.100000000000001" customHeight="1">
      <c r="A1097" s="412">
        <v>733</v>
      </c>
      <c r="B1097" s="406" t="s">
        <v>2138</v>
      </c>
      <c r="C1097" s="407"/>
      <c r="D1097" s="407"/>
      <c r="E1097" s="410" t="s">
        <v>2143</v>
      </c>
      <c r="F1097" s="407"/>
      <c r="G1097" s="407"/>
      <c r="H1097" s="411" t="s">
        <v>2144</v>
      </c>
      <c r="I1097" s="410" t="s">
        <v>1148</v>
      </c>
      <c r="J1097" s="410" t="s">
        <v>2145</v>
      </c>
      <c r="K1097" s="410" t="s">
        <v>2146</v>
      </c>
      <c r="L1097" s="407">
        <v>110001</v>
      </c>
      <c r="M1097" s="409">
        <v>0</v>
      </c>
      <c r="N1097" s="409">
        <v>0</v>
      </c>
      <c r="O1097" s="409">
        <v>3760</v>
      </c>
      <c r="P1097" s="415">
        <v>-16811340.760000002</v>
      </c>
    </row>
    <row r="1098" spans="1:16" ht="20.100000000000001" customHeight="1">
      <c r="A1098" s="412">
        <v>734</v>
      </c>
      <c r="B1098" s="406" t="s">
        <v>2138</v>
      </c>
      <c r="C1098" s="407"/>
      <c r="D1098" s="407"/>
      <c r="E1098" s="410" t="s">
        <v>2143</v>
      </c>
      <c r="F1098" s="407"/>
      <c r="G1098" s="407"/>
      <c r="H1098" s="411" t="s">
        <v>2144</v>
      </c>
      <c r="I1098" s="410" t="s">
        <v>1148</v>
      </c>
      <c r="J1098" s="410" t="s">
        <v>2145</v>
      </c>
      <c r="K1098" s="410" t="s">
        <v>2146</v>
      </c>
      <c r="L1098" s="407">
        <v>110001</v>
      </c>
      <c r="M1098" s="409">
        <v>0</v>
      </c>
      <c r="N1098" s="409">
        <v>0</v>
      </c>
      <c r="O1098" s="409">
        <v>1680</v>
      </c>
      <c r="P1098" s="415">
        <v>-16809660.760000002</v>
      </c>
    </row>
    <row r="1099" spans="1:16" ht="20.100000000000001" customHeight="1">
      <c r="A1099" s="412">
        <v>735</v>
      </c>
      <c r="B1099" s="406" t="s">
        <v>2138</v>
      </c>
      <c r="C1099" s="407"/>
      <c r="D1099" s="407"/>
      <c r="E1099" s="410" t="s">
        <v>2147</v>
      </c>
      <c r="F1099" s="407"/>
      <c r="G1099" s="407"/>
      <c r="H1099" s="411" t="s">
        <v>2148</v>
      </c>
      <c r="I1099" s="410" t="s">
        <v>1148</v>
      </c>
      <c r="J1099" s="410" t="s">
        <v>2149</v>
      </c>
      <c r="K1099" s="410" t="s">
        <v>2150</v>
      </c>
      <c r="L1099" s="407">
        <v>110001</v>
      </c>
      <c r="M1099" s="409">
        <v>0</v>
      </c>
      <c r="N1099" s="409">
        <v>0</v>
      </c>
      <c r="O1099" s="409">
        <v>1336.44</v>
      </c>
      <c r="P1099" s="415">
        <v>-16808324.32</v>
      </c>
    </row>
    <row r="1100" spans="1:16" ht="20.100000000000001" customHeight="1">
      <c r="A1100" s="412">
        <v>736</v>
      </c>
      <c r="B1100" s="406" t="s">
        <v>2138</v>
      </c>
      <c r="C1100" s="407"/>
      <c r="D1100" s="407"/>
      <c r="E1100" s="410" t="s">
        <v>2147</v>
      </c>
      <c r="F1100" s="407"/>
      <c r="G1100" s="407"/>
      <c r="H1100" s="411" t="s">
        <v>2148</v>
      </c>
      <c r="I1100" s="410" t="s">
        <v>1148</v>
      </c>
      <c r="J1100" s="410" t="s">
        <v>2149</v>
      </c>
      <c r="K1100" s="410" t="s">
        <v>2150</v>
      </c>
      <c r="L1100" s="407">
        <v>110001</v>
      </c>
      <c r="M1100" s="409">
        <v>0</v>
      </c>
      <c r="N1100" s="409">
        <v>0</v>
      </c>
      <c r="O1100" s="409">
        <v>109.89</v>
      </c>
      <c r="P1100" s="415">
        <v>-16808214.43</v>
      </c>
    </row>
    <row r="1101" spans="1:16" ht="20.100000000000001" customHeight="1">
      <c r="A1101" s="412">
        <v>737</v>
      </c>
      <c r="B1101" s="406" t="s">
        <v>2138</v>
      </c>
      <c r="C1101" s="407"/>
      <c r="D1101" s="407"/>
      <c r="E1101" s="410" t="s">
        <v>2147</v>
      </c>
      <c r="F1101" s="407"/>
      <c r="G1101" s="407"/>
      <c r="H1101" s="411" t="s">
        <v>2148</v>
      </c>
      <c r="I1101" s="410" t="s">
        <v>1148</v>
      </c>
      <c r="J1101" s="410" t="s">
        <v>2149</v>
      </c>
      <c r="K1101" s="410" t="s">
        <v>2150</v>
      </c>
      <c r="L1101" s="407">
        <v>110001</v>
      </c>
      <c r="M1101" s="409">
        <v>0</v>
      </c>
      <c r="N1101" s="409">
        <v>0</v>
      </c>
      <c r="O1101" s="409">
        <v>109.89</v>
      </c>
      <c r="P1101" s="415">
        <v>-16808104.539999999</v>
      </c>
    </row>
    <row r="1102" spans="1:16" ht="20.100000000000001" customHeight="1">
      <c r="A1102" s="412">
        <v>738</v>
      </c>
      <c r="B1102" s="406" t="s">
        <v>2138</v>
      </c>
      <c r="C1102" s="407"/>
      <c r="D1102" s="407"/>
      <c r="E1102" s="410" t="s">
        <v>2147</v>
      </c>
      <c r="F1102" s="407"/>
      <c r="G1102" s="407"/>
      <c r="H1102" s="411" t="s">
        <v>2148</v>
      </c>
      <c r="I1102" s="410" t="s">
        <v>1148</v>
      </c>
      <c r="J1102" s="410" t="s">
        <v>2149</v>
      </c>
      <c r="K1102" s="410" t="s">
        <v>2150</v>
      </c>
      <c r="L1102" s="407">
        <v>110001</v>
      </c>
      <c r="M1102" s="409">
        <v>0</v>
      </c>
      <c r="N1102" s="409">
        <v>0</v>
      </c>
      <c r="O1102" s="409">
        <v>90.65</v>
      </c>
      <c r="P1102" s="415">
        <v>-16808013.890000001</v>
      </c>
    </row>
    <row r="1103" spans="1:16" ht="20.100000000000001" customHeight="1">
      <c r="A1103" s="412">
        <v>739</v>
      </c>
      <c r="B1103" s="406" t="s">
        <v>2138</v>
      </c>
      <c r="C1103" s="407"/>
      <c r="D1103" s="407"/>
      <c r="E1103" s="410" t="s">
        <v>2147</v>
      </c>
      <c r="F1103" s="407"/>
      <c r="G1103" s="407"/>
      <c r="H1103" s="411" t="s">
        <v>2148</v>
      </c>
      <c r="I1103" s="410" t="s">
        <v>1148</v>
      </c>
      <c r="J1103" s="410" t="s">
        <v>2149</v>
      </c>
      <c r="K1103" s="410" t="s">
        <v>2150</v>
      </c>
      <c r="L1103" s="407">
        <v>110001</v>
      </c>
      <c r="M1103" s="409">
        <v>0</v>
      </c>
      <c r="N1103" s="409">
        <v>0</v>
      </c>
      <c r="O1103" s="409">
        <v>336</v>
      </c>
      <c r="P1103" s="415">
        <v>-16807677.890000001</v>
      </c>
    </row>
    <row r="1104" spans="1:16" ht="20.100000000000001" customHeight="1">
      <c r="A1104" s="412">
        <v>740</v>
      </c>
      <c r="B1104" s="406" t="s">
        <v>2138</v>
      </c>
      <c r="C1104" s="407"/>
      <c r="D1104" s="407"/>
      <c r="E1104" s="410" t="s">
        <v>2147</v>
      </c>
      <c r="F1104" s="407"/>
      <c r="G1104" s="407"/>
      <c r="H1104" s="411" t="s">
        <v>2148</v>
      </c>
      <c r="I1104" s="410" t="s">
        <v>1148</v>
      </c>
      <c r="J1104" s="410" t="s">
        <v>2149</v>
      </c>
      <c r="K1104" s="410" t="s">
        <v>2150</v>
      </c>
      <c r="L1104" s="407">
        <v>110001</v>
      </c>
      <c r="M1104" s="409">
        <v>0</v>
      </c>
      <c r="N1104" s="409">
        <v>0</v>
      </c>
      <c r="O1104" s="409">
        <v>376</v>
      </c>
      <c r="P1104" s="415">
        <v>-16807301.890000001</v>
      </c>
    </row>
    <row r="1105" spans="1:16" ht="20.100000000000001" customHeight="1">
      <c r="A1105" s="412">
        <v>741</v>
      </c>
      <c r="B1105" s="406" t="s">
        <v>2138</v>
      </c>
      <c r="C1105" s="407"/>
      <c r="D1105" s="407"/>
      <c r="E1105" s="410" t="s">
        <v>2151</v>
      </c>
      <c r="F1105" s="407"/>
      <c r="G1105" s="407"/>
      <c r="H1105" s="411" t="s">
        <v>2148</v>
      </c>
      <c r="I1105" s="410" t="s">
        <v>1148</v>
      </c>
      <c r="J1105" s="410" t="s">
        <v>2152</v>
      </c>
      <c r="K1105" s="410" t="s">
        <v>2153</v>
      </c>
      <c r="L1105" s="407">
        <v>110001</v>
      </c>
      <c r="M1105" s="409">
        <v>0</v>
      </c>
      <c r="N1105" s="409">
        <v>0</v>
      </c>
      <c r="O1105" s="409">
        <v>1336.44</v>
      </c>
      <c r="P1105" s="415">
        <v>-16805965.449999999</v>
      </c>
    </row>
    <row r="1106" spans="1:16" ht="20.100000000000001" customHeight="1">
      <c r="A1106" s="412">
        <v>742</v>
      </c>
      <c r="B1106" s="406" t="s">
        <v>2138</v>
      </c>
      <c r="C1106" s="407"/>
      <c r="D1106" s="407"/>
      <c r="E1106" s="410" t="s">
        <v>2151</v>
      </c>
      <c r="F1106" s="407"/>
      <c r="G1106" s="407"/>
      <c r="H1106" s="411" t="s">
        <v>2148</v>
      </c>
      <c r="I1106" s="410" t="s">
        <v>1148</v>
      </c>
      <c r="J1106" s="410" t="s">
        <v>2152</v>
      </c>
      <c r="K1106" s="410" t="s">
        <v>2153</v>
      </c>
      <c r="L1106" s="407">
        <v>110001</v>
      </c>
      <c r="M1106" s="409">
        <v>0</v>
      </c>
      <c r="N1106" s="409">
        <v>0</v>
      </c>
      <c r="O1106" s="409">
        <v>109.89</v>
      </c>
      <c r="P1106" s="415">
        <v>-16805855.559999999</v>
      </c>
    </row>
    <row r="1107" spans="1:16" ht="20.100000000000001" customHeight="1">
      <c r="A1107" s="412">
        <v>743</v>
      </c>
      <c r="B1107" s="406" t="s">
        <v>2138</v>
      </c>
      <c r="C1107" s="407"/>
      <c r="D1107" s="407"/>
      <c r="E1107" s="410" t="s">
        <v>2151</v>
      </c>
      <c r="F1107" s="407"/>
      <c r="G1107" s="407"/>
      <c r="H1107" s="411" t="s">
        <v>2148</v>
      </c>
      <c r="I1107" s="410" t="s">
        <v>1148</v>
      </c>
      <c r="J1107" s="410" t="s">
        <v>2152</v>
      </c>
      <c r="K1107" s="410" t="s">
        <v>2153</v>
      </c>
      <c r="L1107" s="407">
        <v>110001</v>
      </c>
      <c r="M1107" s="409">
        <v>0</v>
      </c>
      <c r="N1107" s="409">
        <v>0</v>
      </c>
      <c r="O1107" s="409">
        <v>109.89</v>
      </c>
      <c r="P1107" s="415">
        <v>-16805745.670000002</v>
      </c>
    </row>
    <row r="1108" spans="1:16" ht="20.100000000000001" customHeight="1">
      <c r="A1108" s="412">
        <v>744</v>
      </c>
      <c r="B1108" s="406" t="s">
        <v>2138</v>
      </c>
      <c r="C1108" s="407"/>
      <c r="D1108" s="407"/>
      <c r="E1108" s="410" t="s">
        <v>2151</v>
      </c>
      <c r="F1108" s="407"/>
      <c r="G1108" s="407"/>
      <c r="H1108" s="411" t="s">
        <v>2148</v>
      </c>
      <c r="I1108" s="410" t="s">
        <v>1148</v>
      </c>
      <c r="J1108" s="410" t="s">
        <v>2152</v>
      </c>
      <c r="K1108" s="410" t="s">
        <v>2153</v>
      </c>
      <c r="L1108" s="407">
        <v>110001</v>
      </c>
      <c r="M1108" s="409">
        <v>0</v>
      </c>
      <c r="N1108" s="409">
        <v>0</v>
      </c>
      <c r="O1108" s="409">
        <v>90.65</v>
      </c>
      <c r="P1108" s="415">
        <v>-16805655.02</v>
      </c>
    </row>
    <row r="1109" spans="1:16" ht="20.100000000000001" customHeight="1">
      <c r="A1109" s="412">
        <v>745</v>
      </c>
      <c r="B1109" s="406" t="s">
        <v>2138</v>
      </c>
      <c r="C1109" s="407"/>
      <c r="D1109" s="407"/>
      <c r="E1109" s="410" t="s">
        <v>2151</v>
      </c>
      <c r="F1109" s="407"/>
      <c r="G1109" s="407"/>
      <c r="H1109" s="411" t="s">
        <v>2148</v>
      </c>
      <c r="I1109" s="410" t="s">
        <v>1148</v>
      </c>
      <c r="J1109" s="410" t="s">
        <v>2152</v>
      </c>
      <c r="K1109" s="410" t="s">
        <v>2153</v>
      </c>
      <c r="L1109" s="407">
        <v>110001</v>
      </c>
      <c r="M1109" s="409">
        <v>0</v>
      </c>
      <c r="N1109" s="409">
        <v>0</v>
      </c>
      <c r="O1109" s="409">
        <v>336</v>
      </c>
      <c r="P1109" s="415">
        <v>-16805319.02</v>
      </c>
    </row>
    <row r="1110" spans="1:16" ht="20.100000000000001" customHeight="1">
      <c r="A1110" s="412">
        <v>746</v>
      </c>
      <c r="B1110" s="406" t="s">
        <v>2138</v>
      </c>
      <c r="C1110" s="407"/>
      <c r="D1110" s="407"/>
      <c r="E1110" s="410" t="s">
        <v>2151</v>
      </c>
      <c r="F1110" s="407"/>
      <c r="G1110" s="407"/>
      <c r="H1110" s="411" t="s">
        <v>2148</v>
      </c>
      <c r="I1110" s="410" t="s">
        <v>1148</v>
      </c>
      <c r="J1110" s="410" t="s">
        <v>2152</v>
      </c>
      <c r="K1110" s="410" t="s">
        <v>2153</v>
      </c>
      <c r="L1110" s="407">
        <v>110001</v>
      </c>
      <c r="M1110" s="409">
        <v>0</v>
      </c>
      <c r="N1110" s="409">
        <v>0</v>
      </c>
      <c r="O1110" s="409">
        <v>376</v>
      </c>
      <c r="P1110" s="415">
        <v>-16804943.02</v>
      </c>
    </row>
    <row r="1111" spans="1:16" ht="20.100000000000001" customHeight="1">
      <c r="A1111" s="412">
        <v>747</v>
      </c>
      <c r="B1111" s="406" t="s">
        <v>2138</v>
      </c>
      <c r="C1111" s="407"/>
      <c r="D1111" s="407"/>
      <c r="E1111" s="410" t="s">
        <v>2154</v>
      </c>
      <c r="F1111" s="407"/>
      <c r="G1111" s="407"/>
      <c r="H1111" s="411" t="s">
        <v>2148</v>
      </c>
      <c r="I1111" s="410" t="s">
        <v>1148</v>
      </c>
      <c r="J1111" s="410" t="s">
        <v>2155</v>
      </c>
      <c r="K1111" s="410" t="s">
        <v>2156</v>
      </c>
      <c r="L1111" s="407">
        <v>110001</v>
      </c>
      <c r="M1111" s="409">
        <v>0</v>
      </c>
      <c r="N1111" s="409">
        <v>0</v>
      </c>
      <c r="O1111" s="409">
        <v>1336.44</v>
      </c>
      <c r="P1111" s="415">
        <v>-16803606.579999998</v>
      </c>
    </row>
    <row r="1112" spans="1:16" ht="20.100000000000001" customHeight="1">
      <c r="A1112" s="412">
        <v>748</v>
      </c>
      <c r="B1112" s="406" t="s">
        <v>2138</v>
      </c>
      <c r="C1112" s="407"/>
      <c r="D1112" s="407"/>
      <c r="E1112" s="410" t="s">
        <v>2154</v>
      </c>
      <c r="F1112" s="407"/>
      <c r="G1112" s="407"/>
      <c r="H1112" s="411" t="s">
        <v>2148</v>
      </c>
      <c r="I1112" s="410" t="s">
        <v>1148</v>
      </c>
      <c r="J1112" s="410" t="s">
        <v>2155</v>
      </c>
      <c r="K1112" s="410" t="s">
        <v>2156</v>
      </c>
      <c r="L1112" s="407">
        <v>110001</v>
      </c>
      <c r="M1112" s="409">
        <v>0</v>
      </c>
      <c r="N1112" s="409">
        <v>0</v>
      </c>
      <c r="O1112" s="409">
        <v>109.89</v>
      </c>
      <c r="P1112" s="415">
        <v>-16803496.690000001</v>
      </c>
    </row>
    <row r="1113" spans="1:16" ht="20.100000000000001" customHeight="1">
      <c r="A1113" s="412">
        <v>749</v>
      </c>
      <c r="B1113" s="406" t="s">
        <v>2138</v>
      </c>
      <c r="C1113" s="407"/>
      <c r="D1113" s="407"/>
      <c r="E1113" s="410" t="s">
        <v>2154</v>
      </c>
      <c r="F1113" s="407"/>
      <c r="G1113" s="407"/>
      <c r="H1113" s="411" t="s">
        <v>2148</v>
      </c>
      <c r="I1113" s="410" t="s">
        <v>1148</v>
      </c>
      <c r="J1113" s="410" t="s">
        <v>2155</v>
      </c>
      <c r="K1113" s="410" t="s">
        <v>2156</v>
      </c>
      <c r="L1113" s="407">
        <v>110001</v>
      </c>
      <c r="M1113" s="409">
        <v>0</v>
      </c>
      <c r="N1113" s="409">
        <v>0</v>
      </c>
      <c r="O1113" s="409">
        <v>109.89</v>
      </c>
      <c r="P1113" s="415">
        <v>-16803386.800000001</v>
      </c>
    </row>
    <row r="1114" spans="1:16" ht="20.100000000000001" customHeight="1">
      <c r="A1114" s="412">
        <v>750</v>
      </c>
      <c r="B1114" s="406" t="s">
        <v>2138</v>
      </c>
      <c r="C1114" s="407"/>
      <c r="D1114" s="407"/>
      <c r="E1114" s="410" t="s">
        <v>2154</v>
      </c>
      <c r="F1114" s="407"/>
      <c r="G1114" s="407"/>
      <c r="H1114" s="411" t="s">
        <v>2148</v>
      </c>
      <c r="I1114" s="410" t="s">
        <v>1148</v>
      </c>
      <c r="J1114" s="410" t="s">
        <v>2155</v>
      </c>
      <c r="K1114" s="410" t="s">
        <v>2156</v>
      </c>
      <c r="L1114" s="407">
        <v>110001</v>
      </c>
      <c r="M1114" s="409">
        <v>0</v>
      </c>
      <c r="N1114" s="409">
        <v>0</v>
      </c>
      <c r="O1114" s="409">
        <v>90.65</v>
      </c>
      <c r="P1114" s="415">
        <v>-16803296.149999999</v>
      </c>
    </row>
    <row r="1115" spans="1:16" ht="20.100000000000001" customHeight="1">
      <c r="A1115" s="412">
        <v>751</v>
      </c>
      <c r="B1115" s="406" t="s">
        <v>2138</v>
      </c>
      <c r="C1115" s="407"/>
      <c r="D1115" s="407"/>
      <c r="E1115" s="410" t="s">
        <v>2154</v>
      </c>
      <c r="F1115" s="407"/>
      <c r="G1115" s="407"/>
      <c r="H1115" s="411" t="s">
        <v>2148</v>
      </c>
      <c r="I1115" s="410" t="s">
        <v>1148</v>
      </c>
      <c r="J1115" s="410" t="s">
        <v>2155</v>
      </c>
      <c r="K1115" s="410" t="s">
        <v>2156</v>
      </c>
      <c r="L1115" s="407">
        <v>110001</v>
      </c>
      <c r="M1115" s="409">
        <v>0</v>
      </c>
      <c r="N1115" s="409">
        <v>0</v>
      </c>
      <c r="O1115" s="409">
        <v>336</v>
      </c>
      <c r="P1115" s="415">
        <v>-16802960.149999999</v>
      </c>
    </row>
    <row r="1116" spans="1:16" ht="20.100000000000001" customHeight="1">
      <c r="A1116" s="412">
        <v>752</v>
      </c>
      <c r="B1116" s="406" t="s">
        <v>2138</v>
      </c>
      <c r="C1116" s="407"/>
      <c r="D1116" s="407"/>
      <c r="E1116" s="410" t="s">
        <v>2154</v>
      </c>
      <c r="F1116" s="407"/>
      <c r="G1116" s="407"/>
      <c r="H1116" s="411" t="s">
        <v>2148</v>
      </c>
      <c r="I1116" s="410" t="s">
        <v>1148</v>
      </c>
      <c r="J1116" s="410" t="s">
        <v>2155</v>
      </c>
      <c r="K1116" s="410" t="s">
        <v>2156</v>
      </c>
      <c r="L1116" s="407">
        <v>110001</v>
      </c>
      <c r="M1116" s="409">
        <v>0</v>
      </c>
      <c r="N1116" s="409">
        <v>0</v>
      </c>
      <c r="O1116" s="409">
        <v>376</v>
      </c>
      <c r="P1116" s="415">
        <v>-16802584.149999999</v>
      </c>
    </row>
    <row r="1117" spans="1:16" ht="20.100000000000001" customHeight="1">
      <c r="A1117" s="412">
        <v>753</v>
      </c>
      <c r="B1117" s="406" t="s">
        <v>2138</v>
      </c>
      <c r="C1117" s="407"/>
      <c r="D1117" s="407"/>
      <c r="E1117" s="410" t="s">
        <v>2157</v>
      </c>
      <c r="F1117" s="407"/>
      <c r="G1117" s="407"/>
      <c r="H1117" s="411" t="s">
        <v>2148</v>
      </c>
      <c r="I1117" s="410" t="s">
        <v>1148</v>
      </c>
      <c r="J1117" s="410" t="s">
        <v>2158</v>
      </c>
      <c r="K1117" s="410" t="s">
        <v>2159</v>
      </c>
      <c r="L1117" s="407">
        <v>110001</v>
      </c>
      <c r="M1117" s="409">
        <v>0</v>
      </c>
      <c r="N1117" s="409">
        <v>0</v>
      </c>
      <c r="O1117" s="409">
        <v>1336.44</v>
      </c>
      <c r="P1117" s="415">
        <v>-16801247.710000001</v>
      </c>
    </row>
    <row r="1118" spans="1:16" ht="20.100000000000001" customHeight="1">
      <c r="A1118" s="412">
        <v>754</v>
      </c>
      <c r="B1118" s="406" t="s">
        <v>2138</v>
      </c>
      <c r="C1118" s="407"/>
      <c r="D1118" s="407"/>
      <c r="E1118" s="410" t="s">
        <v>2157</v>
      </c>
      <c r="F1118" s="407"/>
      <c r="G1118" s="407"/>
      <c r="H1118" s="411" t="s">
        <v>2148</v>
      </c>
      <c r="I1118" s="410" t="s">
        <v>1148</v>
      </c>
      <c r="J1118" s="410" t="s">
        <v>2158</v>
      </c>
      <c r="K1118" s="410" t="s">
        <v>2159</v>
      </c>
      <c r="L1118" s="407">
        <v>110001</v>
      </c>
      <c r="M1118" s="409">
        <v>0</v>
      </c>
      <c r="N1118" s="409">
        <v>0</v>
      </c>
      <c r="O1118" s="409">
        <v>109.89</v>
      </c>
      <c r="P1118" s="415">
        <v>-16801137.82</v>
      </c>
    </row>
    <row r="1119" spans="1:16" ht="20.100000000000001" customHeight="1">
      <c r="A1119" s="412">
        <v>755</v>
      </c>
      <c r="B1119" s="406" t="s">
        <v>2138</v>
      </c>
      <c r="C1119" s="407"/>
      <c r="D1119" s="407"/>
      <c r="E1119" s="410" t="s">
        <v>2157</v>
      </c>
      <c r="F1119" s="407"/>
      <c r="G1119" s="407"/>
      <c r="H1119" s="411" t="s">
        <v>2148</v>
      </c>
      <c r="I1119" s="410" t="s">
        <v>1148</v>
      </c>
      <c r="J1119" s="410" t="s">
        <v>2158</v>
      </c>
      <c r="K1119" s="410" t="s">
        <v>2159</v>
      </c>
      <c r="L1119" s="407">
        <v>110001</v>
      </c>
      <c r="M1119" s="409">
        <v>0</v>
      </c>
      <c r="N1119" s="409">
        <v>0</v>
      </c>
      <c r="O1119" s="409">
        <v>109.89</v>
      </c>
      <c r="P1119" s="415">
        <v>-16801027.93</v>
      </c>
    </row>
    <row r="1120" spans="1:16" ht="20.100000000000001" customHeight="1">
      <c r="A1120" s="412">
        <v>756</v>
      </c>
      <c r="B1120" s="406" t="s">
        <v>2138</v>
      </c>
      <c r="C1120" s="407"/>
      <c r="D1120" s="407"/>
      <c r="E1120" s="410" t="s">
        <v>2157</v>
      </c>
      <c r="F1120" s="407"/>
      <c r="G1120" s="407"/>
      <c r="H1120" s="411" t="s">
        <v>2148</v>
      </c>
      <c r="I1120" s="410" t="s">
        <v>1148</v>
      </c>
      <c r="J1120" s="410" t="s">
        <v>2158</v>
      </c>
      <c r="K1120" s="410" t="s">
        <v>2159</v>
      </c>
      <c r="L1120" s="407">
        <v>110001</v>
      </c>
      <c r="M1120" s="409">
        <v>0</v>
      </c>
      <c r="N1120" s="409">
        <v>0</v>
      </c>
      <c r="O1120" s="409">
        <v>90.65</v>
      </c>
      <c r="P1120" s="415">
        <v>-16800937.280000001</v>
      </c>
    </row>
    <row r="1121" spans="1:16" ht="20.100000000000001" customHeight="1">
      <c r="A1121" s="412">
        <v>757</v>
      </c>
      <c r="B1121" s="406" t="s">
        <v>2138</v>
      </c>
      <c r="C1121" s="407"/>
      <c r="D1121" s="407"/>
      <c r="E1121" s="410" t="s">
        <v>2157</v>
      </c>
      <c r="F1121" s="407"/>
      <c r="G1121" s="407"/>
      <c r="H1121" s="411" t="s">
        <v>2148</v>
      </c>
      <c r="I1121" s="410" t="s">
        <v>1148</v>
      </c>
      <c r="J1121" s="410" t="s">
        <v>2158</v>
      </c>
      <c r="K1121" s="410" t="s">
        <v>2159</v>
      </c>
      <c r="L1121" s="407">
        <v>110001</v>
      </c>
      <c r="M1121" s="409">
        <v>0</v>
      </c>
      <c r="N1121" s="409">
        <v>0</v>
      </c>
      <c r="O1121" s="409">
        <v>336</v>
      </c>
      <c r="P1121" s="415">
        <v>-16800601.280000001</v>
      </c>
    </row>
    <row r="1122" spans="1:16" ht="20.100000000000001" customHeight="1">
      <c r="A1122" s="412">
        <v>758</v>
      </c>
      <c r="B1122" s="406" t="s">
        <v>2138</v>
      </c>
      <c r="C1122" s="407"/>
      <c r="D1122" s="407"/>
      <c r="E1122" s="410" t="s">
        <v>2157</v>
      </c>
      <c r="F1122" s="407"/>
      <c r="G1122" s="407"/>
      <c r="H1122" s="411" t="s">
        <v>2148</v>
      </c>
      <c r="I1122" s="410" t="s">
        <v>1148</v>
      </c>
      <c r="J1122" s="410" t="s">
        <v>2158</v>
      </c>
      <c r="K1122" s="410" t="s">
        <v>2159</v>
      </c>
      <c r="L1122" s="407">
        <v>110001</v>
      </c>
      <c r="M1122" s="409">
        <v>0</v>
      </c>
      <c r="N1122" s="409">
        <v>0</v>
      </c>
      <c r="O1122" s="409">
        <v>376</v>
      </c>
      <c r="P1122" s="415">
        <v>-16800225.280000001</v>
      </c>
    </row>
    <row r="1123" spans="1:16" ht="20.100000000000001" customHeight="1">
      <c r="A1123" s="412">
        <v>759</v>
      </c>
      <c r="B1123" s="406" t="s">
        <v>2138</v>
      </c>
      <c r="C1123" s="407"/>
      <c r="D1123" s="407"/>
      <c r="E1123" s="410" t="s">
        <v>2160</v>
      </c>
      <c r="F1123" s="407"/>
      <c r="G1123" s="407"/>
      <c r="H1123" s="411" t="s">
        <v>2148</v>
      </c>
      <c r="I1123" s="410" t="s">
        <v>1148</v>
      </c>
      <c r="J1123" s="410" t="s">
        <v>2161</v>
      </c>
      <c r="K1123" s="410" t="s">
        <v>2162</v>
      </c>
      <c r="L1123" s="407">
        <v>110001</v>
      </c>
      <c r="M1123" s="409">
        <v>0</v>
      </c>
      <c r="N1123" s="409">
        <v>0</v>
      </c>
      <c r="O1123" s="409">
        <v>1336.44</v>
      </c>
      <c r="P1123" s="415">
        <v>-16798888.84</v>
      </c>
    </row>
    <row r="1124" spans="1:16" ht="20.100000000000001" customHeight="1">
      <c r="A1124" s="412">
        <v>760</v>
      </c>
      <c r="B1124" s="406" t="s">
        <v>2138</v>
      </c>
      <c r="C1124" s="407"/>
      <c r="D1124" s="407"/>
      <c r="E1124" s="410" t="s">
        <v>2160</v>
      </c>
      <c r="F1124" s="407"/>
      <c r="G1124" s="407"/>
      <c r="H1124" s="411" t="s">
        <v>2148</v>
      </c>
      <c r="I1124" s="410" t="s">
        <v>1148</v>
      </c>
      <c r="J1124" s="410" t="s">
        <v>2161</v>
      </c>
      <c r="K1124" s="410" t="s">
        <v>2162</v>
      </c>
      <c r="L1124" s="407">
        <v>110001</v>
      </c>
      <c r="M1124" s="409">
        <v>0</v>
      </c>
      <c r="N1124" s="409">
        <v>0</v>
      </c>
      <c r="O1124" s="409">
        <v>109.89</v>
      </c>
      <c r="P1124" s="415">
        <v>-16798778.949999999</v>
      </c>
    </row>
    <row r="1125" spans="1:16" ht="20.100000000000001" customHeight="1">
      <c r="A1125" s="412">
        <v>761</v>
      </c>
      <c r="B1125" s="406" t="s">
        <v>2138</v>
      </c>
      <c r="C1125" s="407"/>
      <c r="D1125" s="407"/>
      <c r="E1125" s="410" t="s">
        <v>2160</v>
      </c>
      <c r="F1125" s="407"/>
      <c r="G1125" s="407"/>
      <c r="H1125" s="411" t="s">
        <v>2148</v>
      </c>
      <c r="I1125" s="410" t="s">
        <v>1148</v>
      </c>
      <c r="J1125" s="410" t="s">
        <v>2161</v>
      </c>
      <c r="K1125" s="410" t="s">
        <v>2162</v>
      </c>
      <c r="L1125" s="407">
        <v>110001</v>
      </c>
      <c r="M1125" s="409">
        <v>0</v>
      </c>
      <c r="N1125" s="409">
        <v>0</v>
      </c>
      <c r="O1125" s="409">
        <v>109.89</v>
      </c>
      <c r="P1125" s="415">
        <v>-16798669.059999999</v>
      </c>
    </row>
    <row r="1126" spans="1:16" ht="20.100000000000001" customHeight="1">
      <c r="A1126" s="412">
        <v>762</v>
      </c>
      <c r="B1126" s="406" t="s">
        <v>2138</v>
      </c>
      <c r="C1126" s="407"/>
      <c r="D1126" s="407"/>
      <c r="E1126" s="410" t="s">
        <v>2160</v>
      </c>
      <c r="F1126" s="407"/>
      <c r="G1126" s="407"/>
      <c r="H1126" s="411" t="s">
        <v>2148</v>
      </c>
      <c r="I1126" s="410" t="s">
        <v>1148</v>
      </c>
      <c r="J1126" s="410" t="s">
        <v>2161</v>
      </c>
      <c r="K1126" s="410" t="s">
        <v>2162</v>
      </c>
      <c r="L1126" s="407">
        <v>110001</v>
      </c>
      <c r="M1126" s="409">
        <v>0</v>
      </c>
      <c r="N1126" s="409">
        <v>0</v>
      </c>
      <c r="O1126" s="409">
        <v>90.65</v>
      </c>
      <c r="P1126" s="415">
        <v>-16798578.41</v>
      </c>
    </row>
    <row r="1127" spans="1:16" ht="20.100000000000001" customHeight="1">
      <c r="A1127" s="412">
        <v>763</v>
      </c>
      <c r="B1127" s="406" t="s">
        <v>2138</v>
      </c>
      <c r="C1127" s="407"/>
      <c r="D1127" s="407"/>
      <c r="E1127" s="410" t="s">
        <v>2160</v>
      </c>
      <c r="F1127" s="407"/>
      <c r="G1127" s="407"/>
      <c r="H1127" s="411" t="s">
        <v>2148</v>
      </c>
      <c r="I1127" s="410" t="s">
        <v>1148</v>
      </c>
      <c r="J1127" s="410" t="s">
        <v>2161</v>
      </c>
      <c r="K1127" s="410" t="s">
        <v>2162</v>
      </c>
      <c r="L1127" s="407">
        <v>110001</v>
      </c>
      <c r="M1127" s="409">
        <v>0</v>
      </c>
      <c r="N1127" s="409">
        <v>0</v>
      </c>
      <c r="O1127" s="409">
        <v>336</v>
      </c>
      <c r="P1127" s="415">
        <v>-16798242.41</v>
      </c>
    </row>
    <row r="1128" spans="1:16" ht="20.100000000000001" customHeight="1">
      <c r="A1128" s="412">
        <v>764</v>
      </c>
      <c r="B1128" s="406" t="s">
        <v>2138</v>
      </c>
      <c r="C1128" s="407"/>
      <c r="D1128" s="407"/>
      <c r="E1128" s="410" t="s">
        <v>2160</v>
      </c>
      <c r="F1128" s="407"/>
      <c r="G1128" s="407"/>
      <c r="H1128" s="411" t="s">
        <v>2148</v>
      </c>
      <c r="I1128" s="410" t="s">
        <v>1148</v>
      </c>
      <c r="J1128" s="410" t="s">
        <v>2161</v>
      </c>
      <c r="K1128" s="410" t="s">
        <v>2162</v>
      </c>
      <c r="L1128" s="407">
        <v>110001</v>
      </c>
      <c r="M1128" s="409">
        <v>0</v>
      </c>
      <c r="N1128" s="409">
        <v>0</v>
      </c>
      <c r="O1128" s="409">
        <v>376</v>
      </c>
      <c r="P1128" s="415">
        <v>-16797866.41</v>
      </c>
    </row>
    <row r="1129" spans="1:16" ht="20.100000000000001" customHeight="1">
      <c r="A1129" s="412">
        <v>765</v>
      </c>
      <c r="B1129" s="406" t="s">
        <v>1262</v>
      </c>
      <c r="C1129" s="407"/>
      <c r="D1129" s="407"/>
      <c r="E1129" s="410" t="s">
        <v>2163</v>
      </c>
      <c r="F1129" s="407"/>
      <c r="G1129" s="407"/>
      <c r="H1129" s="411" t="s">
        <v>2164</v>
      </c>
      <c r="I1129" s="410" t="s">
        <v>2164</v>
      </c>
      <c r="J1129" s="407"/>
      <c r="K1129" s="407"/>
      <c r="L1129" s="407">
        <v>150351</v>
      </c>
      <c r="M1129" s="409">
        <v>0</v>
      </c>
      <c r="N1129" s="409">
        <v>0</v>
      </c>
      <c r="O1129" s="409">
        <v>77064.89</v>
      </c>
      <c r="P1129" s="414">
        <v>-16720801.52</v>
      </c>
    </row>
    <row r="1130" spans="1:16" ht="20.100000000000001" customHeight="1">
      <c r="A1130" s="412">
        <v>766</v>
      </c>
      <c r="B1130" s="406" t="s">
        <v>1262</v>
      </c>
      <c r="C1130" s="407"/>
      <c r="D1130" s="407"/>
      <c r="E1130" s="410" t="s">
        <v>2165</v>
      </c>
      <c r="F1130" s="407"/>
      <c r="G1130" s="407"/>
      <c r="H1130" s="411" t="s">
        <v>2166</v>
      </c>
      <c r="I1130" s="410" t="s">
        <v>2166</v>
      </c>
      <c r="J1130" s="407"/>
      <c r="K1130" s="407"/>
      <c r="L1130" s="407">
        <v>110001</v>
      </c>
      <c r="M1130" s="409">
        <v>0</v>
      </c>
      <c r="N1130" s="409">
        <v>2198665.3199999998</v>
      </c>
      <c r="O1130" s="409">
        <v>0</v>
      </c>
      <c r="P1130" s="424">
        <v>-18919466.84</v>
      </c>
    </row>
    <row r="1131" spans="1:16" ht="20.100000000000001" customHeight="1">
      <c r="A1131" s="412">
        <v>767</v>
      </c>
      <c r="B1131" s="406" t="s">
        <v>1262</v>
      </c>
      <c r="C1131" s="407"/>
      <c r="D1131" s="407"/>
      <c r="E1131" s="410" t="s">
        <v>1265</v>
      </c>
      <c r="F1131" s="407"/>
      <c r="G1131" s="407"/>
      <c r="H1131" s="411" t="s">
        <v>1266</v>
      </c>
      <c r="I1131" s="410" t="s">
        <v>1266</v>
      </c>
      <c r="J1131" s="407"/>
      <c r="K1131" s="407"/>
      <c r="L1131" s="407">
        <v>110001</v>
      </c>
      <c r="M1131" s="409">
        <v>0</v>
      </c>
      <c r="N1131" s="409">
        <v>0</v>
      </c>
      <c r="O1131" s="409">
        <v>129935</v>
      </c>
      <c r="P1131" s="423">
        <v>-18789531.84</v>
      </c>
    </row>
    <row r="1132" spans="1:16" ht="20.100000000000001" customHeight="1">
      <c r="A1132" s="412">
        <v>768</v>
      </c>
      <c r="B1132" s="406" t="s">
        <v>1262</v>
      </c>
      <c r="C1132" s="407"/>
      <c r="D1132" s="407"/>
      <c r="E1132" s="410" t="s">
        <v>2167</v>
      </c>
      <c r="F1132" s="407"/>
      <c r="G1132" s="407"/>
      <c r="H1132" s="411" t="s">
        <v>2168</v>
      </c>
      <c r="I1132" s="410" t="s">
        <v>2168</v>
      </c>
      <c r="J1132" s="407"/>
      <c r="K1132" s="407"/>
      <c r="L1132" s="407">
        <v>110001</v>
      </c>
      <c r="M1132" s="409">
        <v>0</v>
      </c>
      <c r="N1132" s="409">
        <v>2492753.66</v>
      </c>
      <c r="O1132" s="409">
        <v>0</v>
      </c>
      <c r="P1132" s="424">
        <v>-21282285.5</v>
      </c>
    </row>
    <row r="1133" spans="1:16" ht="20.100000000000001" customHeight="1">
      <c r="A1133" s="412">
        <v>769</v>
      </c>
      <c r="B1133" s="406" t="s">
        <v>2169</v>
      </c>
      <c r="C1133" s="407"/>
      <c r="D1133" s="407"/>
      <c r="E1133" s="410" t="s">
        <v>2170</v>
      </c>
      <c r="F1133" s="407"/>
      <c r="G1133" s="407"/>
      <c r="H1133" s="411" t="s">
        <v>1933</v>
      </c>
      <c r="I1133" s="410" t="s">
        <v>1148</v>
      </c>
      <c r="J1133" s="410" t="s">
        <v>1934</v>
      </c>
      <c r="K1133" s="407"/>
      <c r="L1133" s="407">
        <v>150373</v>
      </c>
      <c r="M1133" s="409">
        <v>0</v>
      </c>
      <c r="N1133" s="409">
        <v>0</v>
      </c>
      <c r="O1133" s="409">
        <v>4576.1099999999997</v>
      </c>
      <c r="P1133" s="415">
        <v>-21277709.390000001</v>
      </c>
    </row>
    <row r="1134" spans="1:16" ht="20.100000000000001" customHeight="1">
      <c r="A1134" s="412">
        <v>770</v>
      </c>
      <c r="B1134" s="406" t="s">
        <v>2169</v>
      </c>
      <c r="C1134" s="407"/>
      <c r="D1134" s="407"/>
      <c r="E1134" s="410" t="s">
        <v>2170</v>
      </c>
      <c r="F1134" s="407"/>
      <c r="G1134" s="407"/>
      <c r="H1134" s="411" t="s">
        <v>1933</v>
      </c>
      <c r="I1134" s="410" t="s">
        <v>1148</v>
      </c>
      <c r="J1134" s="410" t="s">
        <v>1934</v>
      </c>
      <c r="K1134" s="407"/>
      <c r="L1134" s="407">
        <v>150373</v>
      </c>
      <c r="M1134" s="409">
        <v>0</v>
      </c>
      <c r="N1134" s="409">
        <v>0</v>
      </c>
      <c r="O1134" s="409">
        <v>937.42</v>
      </c>
      <c r="P1134" s="415">
        <v>-21276771.969999999</v>
      </c>
    </row>
    <row r="1135" spans="1:16" ht="20.100000000000001" customHeight="1">
      <c r="A1135" s="412">
        <v>771</v>
      </c>
      <c r="B1135" s="406" t="s">
        <v>2171</v>
      </c>
      <c r="C1135" s="407"/>
      <c r="D1135" s="407"/>
      <c r="E1135" s="410" t="s">
        <v>2172</v>
      </c>
      <c r="F1135" s="407"/>
      <c r="G1135" s="407"/>
      <c r="H1135" s="411" t="s">
        <v>2173</v>
      </c>
      <c r="I1135" s="410" t="s">
        <v>1148</v>
      </c>
      <c r="J1135" s="410" t="s">
        <v>2174</v>
      </c>
      <c r="K1135" s="407"/>
      <c r="L1135" s="407">
        <v>150373</v>
      </c>
      <c r="M1135" s="409">
        <v>0</v>
      </c>
      <c r="N1135" s="417">
        <v>0</v>
      </c>
      <c r="O1135" s="417">
        <v>9414.48</v>
      </c>
      <c r="P1135" s="417">
        <v>-21267357.489999998</v>
      </c>
    </row>
    <row r="1136" spans="1:16" ht="20.100000000000001" customHeight="1">
      <c r="A1136" s="412">
        <v>772</v>
      </c>
      <c r="B1136" s="406" t="s">
        <v>2171</v>
      </c>
      <c r="C1136" s="407"/>
      <c r="D1136" s="407"/>
      <c r="E1136" s="410" t="s">
        <v>2175</v>
      </c>
      <c r="F1136" s="407"/>
      <c r="G1136" s="407"/>
      <c r="H1136" s="411" t="s">
        <v>2176</v>
      </c>
      <c r="I1136" s="410" t="s">
        <v>1148</v>
      </c>
      <c r="J1136" s="410" t="s">
        <v>2177</v>
      </c>
      <c r="K1136" s="407"/>
      <c r="L1136" s="407">
        <v>150373</v>
      </c>
      <c r="M1136" s="409">
        <v>0</v>
      </c>
      <c r="N1136" s="417">
        <v>0</v>
      </c>
      <c r="O1136" s="417">
        <v>2912.07</v>
      </c>
      <c r="P1136" s="417">
        <v>-21264445.420000002</v>
      </c>
    </row>
    <row r="1137" spans="1:16" ht="20.100000000000001" customHeight="1">
      <c r="A1137" s="412">
        <v>773</v>
      </c>
      <c r="B1137" s="406" t="s">
        <v>2171</v>
      </c>
      <c r="C1137" s="407"/>
      <c r="D1137" s="407"/>
      <c r="E1137" s="410" t="s">
        <v>2175</v>
      </c>
      <c r="F1137" s="407"/>
      <c r="G1137" s="407"/>
      <c r="H1137" s="411" t="s">
        <v>2176</v>
      </c>
      <c r="I1137" s="410" t="s">
        <v>1148</v>
      </c>
      <c r="J1137" s="410" t="s">
        <v>2177</v>
      </c>
      <c r="K1137" s="407"/>
      <c r="L1137" s="407">
        <v>150373</v>
      </c>
      <c r="M1137" s="409">
        <v>0</v>
      </c>
      <c r="N1137" s="417">
        <v>0</v>
      </c>
      <c r="O1137" s="417">
        <v>139.13</v>
      </c>
      <c r="P1137" s="417">
        <v>-21264306.289999999</v>
      </c>
    </row>
    <row r="1138" spans="1:16" ht="20.100000000000001" customHeight="1">
      <c r="A1138" s="412">
        <v>774</v>
      </c>
      <c r="B1138" s="406" t="s">
        <v>2171</v>
      </c>
      <c r="C1138" s="407"/>
      <c r="D1138" s="407"/>
      <c r="E1138" s="410" t="s">
        <v>2178</v>
      </c>
      <c r="F1138" s="407"/>
      <c r="G1138" s="407"/>
      <c r="H1138" s="411" t="s">
        <v>2179</v>
      </c>
      <c r="I1138" s="410" t="s">
        <v>1148</v>
      </c>
      <c r="J1138" s="410" t="s">
        <v>2174</v>
      </c>
      <c r="K1138" s="407"/>
      <c r="L1138" s="407">
        <v>150373</v>
      </c>
      <c r="M1138" s="409">
        <v>0</v>
      </c>
      <c r="N1138" s="417">
        <v>9414.48</v>
      </c>
      <c r="O1138" s="417">
        <v>0</v>
      </c>
      <c r="P1138" s="417">
        <v>-21273720.77</v>
      </c>
    </row>
    <row r="1139" spans="1:16" ht="20.100000000000001" customHeight="1">
      <c r="A1139" s="412">
        <v>775</v>
      </c>
      <c r="B1139" s="406" t="s">
        <v>2180</v>
      </c>
      <c r="C1139" s="407"/>
      <c r="D1139" s="407"/>
      <c r="E1139" s="410" t="s">
        <v>2181</v>
      </c>
      <c r="F1139" s="407"/>
      <c r="G1139" s="407"/>
      <c r="H1139" s="411" t="s">
        <v>2182</v>
      </c>
      <c r="I1139" s="410" t="s">
        <v>2183</v>
      </c>
      <c r="J1139" s="407"/>
      <c r="K1139" s="407"/>
      <c r="L1139" s="407">
        <v>110001</v>
      </c>
      <c r="M1139" s="409">
        <v>0</v>
      </c>
      <c r="N1139" s="409">
        <v>0</v>
      </c>
      <c r="O1139" s="409">
        <v>8500</v>
      </c>
      <c r="P1139" s="414">
        <v>-21265220.77</v>
      </c>
    </row>
    <row r="1140" spans="1:16" ht="20.100000000000001" customHeight="1">
      <c r="A1140" s="412">
        <v>776</v>
      </c>
      <c r="B1140" s="406" t="s">
        <v>2184</v>
      </c>
      <c r="C1140" s="407"/>
      <c r="D1140" s="407"/>
      <c r="E1140" s="410" t="s">
        <v>2185</v>
      </c>
      <c r="F1140" s="407"/>
      <c r="G1140" s="407"/>
      <c r="H1140" s="411" t="s">
        <v>2186</v>
      </c>
      <c r="I1140" s="410" t="s">
        <v>2187</v>
      </c>
      <c r="J1140" s="407"/>
      <c r="K1140" s="407"/>
      <c r="L1140" s="407">
        <v>150351</v>
      </c>
      <c r="M1140" s="409">
        <v>0</v>
      </c>
      <c r="N1140" s="417">
        <v>41203.17</v>
      </c>
      <c r="O1140" s="417">
        <v>0</v>
      </c>
      <c r="P1140" s="417">
        <v>-21306423.940000001</v>
      </c>
    </row>
    <row r="1141" spans="1:16" ht="20.100000000000001" customHeight="1">
      <c r="A1141" s="412">
        <v>777</v>
      </c>
      <c r="B1141" s="406" t="s">
        <v>2184</v>
      </c>
      <c r="C1141" s="407"/>
      <c r="D1141" s="407"/>
      <c r="E1141" s="410" t="s">
        <v>2185</v>
      </c>
      <c r="F1141" s="407"/>
      <c r="G1141" s="407"/>
      <c r="H1141" s="411" t="s">
        <v>2186</v>
      </c>
      <c r="I1141" s="410" t="s">
        <v>2187</v>
      </c>
      <c r="J1141" s="407"/>
      <c r="K1141" s="407"/>
      <c r="L1141" s="407">
        <v>260357</v>
      </c>
      <c r="M1141" s="409">
        <v>0</v>
      </c>
      <c r="N1141" s="417">
        <v>0</v>
      </c>
      <c r="O1141" s="417">
        <v>41203.17</v>
      </c>
      <c r="P1141" s="417">
        <v>-21265220.77</v>
      </c>
    </row>
    <row r="1142" spans="1:16" ht="20.100000000000001" customHeight="1">
      <c r="A1142" s="412">
        <v>778</v>
      </c>
      <c r="B1142" s="406" t="s">
        <v>2184</v>
      </c>
      <c r="C1142" s="407"/>
      <c r="D1142" s="407"/>
      <c r="E1142" s="410" t="s">
        <v>2188</v>
      </c>
      <c r="F1142" s="407"/>
      <c r="G1142" s="407"/>
      <c r="H1142" s="411" t="s">
        <v>2189</v>
      </c>
      <c r="I1142" s="410" t="s">
        <v>2190</v>
      </c>
      <c r="J1142" s="407"/>
      <c r="K1142" s="407"/>
      <c r="L1142" s="407">
        <v>150351</v>
      </c>
      <c r="M1142" s="409">
        <v>0</v>
      </c>
      <c r="N1142" s="417">
        <v>42772.25</v>
      </c>
      <c r="O1142" s="417">
        <v>0</v>
      </c>
      <c r="P1142" s="417">
        <v>-21307993.02</v>
      </c>
    </row>
    <row r="1143" spans="1:16" ht="20.100000000000001" customHeight="1">
      <c r="A1143" s="412">
        <v>779</v>
      </c>
      <c r="B1143" s="406" t="s">
        <v>2184</v>
      </c>
      <c r="C1143" s="407"/>
      <c r="D1143" s="407"/>
      <c r="E1143" s="410" t="s">
        <v>2188</v>
      </c>
      <c r="F1143" s="407"/>
      <c r="G1143" s="407"/>
      <c r="H1143" s="411" t="s">
        <v>2189</v>
      </c>
      <c r="I1143" s="410" t="s">
        <v>2190</v>
      </c>
      <c r="J1143" s="407"/>
      <c r="K1143" s="407"/>
      <c r="L1143" s="407">
        <v>260357</v>
      </c>
      <c r="M1143" s="409">
        <v>0</v>
      </c>
      <c r="N1143" s="417">
        <v>0</v>
      </c>
      <c r="O1143" s="417">
        <v>42772.25</v>
      </c>
      <c r="P1143" s="417">
        <v>-21265220.77</v>
      </c>
    </row>
    <row r="1144" spans="1:16" ht="20.100000000000001" customHeight="1">
      <c r="A1144" s="412">
        <v>780</v>
      </c>
      <c r="B1144" s="406" t="s">
        <v>2184</v>
      </c>
      <c r="C1144" s="407"/>
      <c r="D1144" s="407"/>
      <c r="E1144" s="410" t="s">
        <v>2191</v>
      </c>
      <c r="F1144" s="407"/>
      <c r="G1144" s="407"/>
      <c r="H1144" s="411" t="s">
        <v>2192</v>
      </c>
      <c r="I1144" s="410" t="s">
        <v>2193</v>
      </c>
      <c r="J1144" s="407"/>
      <c r="K1144" s="407"/>
      <c r="L1144" s="407">
        <v>150351</v>
      </c>
      <c r="M1144" s="409">
        <v>0</v>
      </c>
      <c r="N1144" s="417">
        <v>39259.68</v>
      </c>
      <c r="O1144" s="417">
        <v>0</v>
      </c>
      <c r="P1144" s="417">
        <v>-21304480.449999999</v>
      </c>
    </row>
    <row r="1145" spans="1:16" ht="20.100000000000001" customHeight="1">
      <c r="A1145" s="412">
        <v>781</v>
      </c>
      <c r="B1145" s="406" t="s">
        <v>2184</v>
      </c>
      <c r="C1145" s="407"/>
      <c r="D1145" s="407"/>
      <c r="E1145" s="410" t="s">
        <v>2191</v>
      </c>
      <c r="F1145" s="407"/>
      <c r="G1145" s="407"/>
      <c r="H1145" s="411" t="s">
        <v>2192</v>
      </c>
      <c r="I1145" s="410" t="s">
        <v>2193</v>
      </c>
      <c r="J1145" s="407"/>
      <c r="K1145" s="407"/>
      <c r="L1145" s="407">
        <v>260357</v>
      </c>
      <c r="M1145" s="409">
        <v>0</v>
      </c>
      <c r="N1145" s="417">
        <v>0</v>
      </c>
      <c r="O1145" s="417">
        <v>39259.68</v>
      </c>
      <c r="P1145" s="417">
        <v>-21265220.77</v>
      </c>
    </row>
    <row r="1146" spans="1:16" ht="20.100000000000001" customHeight="1">
      <c r="A1146" s="412">
        <v>782</v>
      </c>
      <c r="B1146" s="406" t="s">
        <v>2184</v>
      </c>
      <c r="C1146" s="407"/>
      <c r="D1146" s="407"/>
      <c r="E1146" s="410" t="s">
        <v>2194</v>
      </c>
      <c r="F1146" s="407"/>
      <c r="G1146" s="407"/>
      <c r="H1146" s="411" t="s">
        <v>2195</v>
      </c>
      <c r="I1146" s="410" t="s">
        <v>2196</v>
      </c>
      <c r="J1146" s="407"/>
      <c r="K1146" s="407"/>
      <c r="L1146" s="407">
        <v>150351</v>
      </c>
      <c r="M1146" s="409">
        <v>0</v>
      </c>
      <c r="N1146" s="417">
        <v>40862.080000000002</v>
      </c>
      <c r="O1146" s="417">
        <v>0</v>
      </c>
      <c r="P1146" s="417">
        <v>-21306082.850000001</v>
      </c>
    </row>
    <row r="1147" spans="1:16" ht="20.100000000000001" customHeight="1">
      <c r="A1147" s="412">
        <v>783</v>
      </c>
      <c r="B1147" s="406" t="s">
        <v>2184</v>
      </c>
      <c r="C1147" s="407"/>
      <c r="D1147" s="407"/>
      <c r="E1147" s="410" t="s">
        <v>2194</v>
      </c>
      <c r="F1147" s="407"/>
      <c r="G1147" s="407"/>
      <c r="H1147" s="411" t="s">
        <v>2195</v>
      </c>
      <c r="I1147" s="410" t="s">
        <v>2196</v>
      </c>
      <c r="J1147" s="407"/>
      <c r="K1147" s="407"/>
      <c r="L1147" s="407">
        <v>260357</v>
      </c>
      <c r="M1147" s="409">
        <v>0</v>
      </c>
      <c r="N1147" s="417">
        <v>0</v>
      </c>
      <c r="O1147" s="417">
        <v>40862.080000000002</v>
      </c>
      <c r="P1147" s="417">
        <v>-21265220.77</v>
      </c>
    </row>
    <row r="1148" spans="1:16" ht="20.100000000000001" customHeight="1">
      <c r="A1148" s="412">
        <v>784</v>
      </c>
      <c r="B1148" s="406" t="s">
        <v>2184</v>
      </c>
      <c r="C1148" s="407"/>
      <c r="D1148" s="407"/>
      <c r="E1148" s="410" t="s">
        <v>2197</v>
      </c>
      <c r="F1148" s="407"/>
      <c r="G1148" s="407"/>
      <c r="H1148" s="411" t="s">
        <v>2195</v>
      </c>
      <c r="I1148" s="410" t="s">
        <v>2196</v>
      </c>
      <c r="J1148" s="407"/>
      <c r="K1148" s="407"/>
      <c r="L1148" s="407">
        <v>150351</v>
      </c>
      <c r="M1148" s="409">
        <v>0</v>
      </c>
      <c r="N1148" s="417">
        <v>53377.51</v>
      </c>
      <c r="O1148" s="417">
        <v>0</v>
      </c>
      <c r="P1148" s="417">
        <v>-21318598.280000001</v>
      </c>
    </row>
    <row r="1149" spans="1:16" ht="20.100000000000001" customHeight="1">
      <c r="A1149" s="412">
        <v>785</v>
      </c>
      <c r="B1149" s="406" t="s">
        <v>2184</v>
      </c>
      <c r="C1149" s="407"/>
      <c r="D1149" s="407"/>
      <c r="E1149" s="410" t="s">
        <v>2197</v>
      </c>
      <c r="F1149" s="407"/>
      <c r="G1149" s="407"/>
      <c r="H1149" s="411" t="s">
        <v>2195</v>
      </c>
      <c r="I1149" s="410" t="s">
        <v>2196</v>
      </c>
      <c r="J1149" s="407"/>
      <c r="K1149" s="407"/>
      <c r="L1149" s="407">
        <v>260357</v>
      </c>
      <c r="M1149" s="409">
        <v>0</v>
      </c>
      <c r="N1149" s="417">
        <v>0</v>
      </c>
      <c r="O1149" s="417">
        <v>53377.51</v>
      </c>
      <c r="P1149" s="417">
        <v>-21265220.77</v>
      </c>
    </row>
    <row r="1150" spans="1:16" ht="20.100000000000001" customHeight="1">
      <c r="A1150" s="412">
        <v>786</v>
      </c>
      <c r="B1150" s="406" t="s">
        <v>2184</v>
      </c>
      <c r="C1150" s="407"/>
      <c r="D1150" s="407"/>
      <c r="E1150" s="410" t="s">
        <v>2198</v>
      </c>
      <c r="F1150" s="407"/>
      <c r="G1150" s="407"/>
      <c r="H1150" s="411" t="s">
        <v>2199</v>
      </c>
      <c r="I1150" s="410" t="s">
        <v>2200</v>
      </c>
      <c r="J1150" s="407"/>
      <c r="K1150" s="407"/>
      <c r="L1150" s="407">
        <v>150351</v>
      </c>
      <c r="M1150" s="409">
        <v>0</v>
      </c>
      <c r="N1150" s="417">
        <v>172684.12</v>
      </c>
      <c r="O1150" s="417">
        <v>0</v>
      </c>
      <c r="P1150" s="417">
        <v>-21437904.890000001</v>
      </c>
    </row>
    <row r="1151" spans="1:16" ht="20.100000000000001" customHeight="1">
      <c r="A1151" s="412">
        <v>787</v>
      </c>
      <c r="B1151" s="406" t="s">
        <v>2184</v>
      </c>
      <c r="C1151" s="407"/>
      <c r="D1151" s="407"/>
      <c r="E1151" s="410" t="s">
        <v>2198</v>
      </c>
      <c r="F1151" s="407"/>
      <c r="G1151" s="407"/>
      <c r="H1151" s="411" t="s">
        <v>2199</v>
      </c>
      <c r="I1151" s="410" t="s">
        <v>2200</v>
      </c>
      <c r="J1151" s="407"/>
      <c r="K1151" s="407"/>
      <c r="L1151" s="407">
        <v>260357</v>
      </c>
      <c r="M1151" s="409">
        <v>0</v>
      </c>
      <c r="N1151" s="417">
        <v>0</v>
      </c>
      <c r="O1151" s="417">
        <v>172684.12</v>
      </c>
      <c r="P1151" s="417">
        <v>-21265220.77</v>
      </c>
    </row>
    <row r="1152" spans="1:16" ht="20.100000000000001" customHeight="1">
      <c r="A1152" s="412">
        <v>788</v>
      </c>
      <c r="B1152" s="406" t="s">
        <v>2184</v>
      </c>
      <c r="C1152" s="407"/>
      <c r="D1152" s="407"/>
      <c r="E1152" s="410" t="s">
        <v>2201</v>
      </c>
      <c r="F1152" s="407"/>
      <c r="G1152" s="407"/>
      <c r="H1152" s="411" t="s">
        <v>2202</v>
      </c>
      <c r="I1152" s="410" t="s">
        <v>2203</v>
      </c>
      <c r="J1152" s="407"/>
      <c r="K1152" s="407"/>
      <c r="L1152" s="407">
        <v>150351</v>
      </c>
      <c r="M1152" s="409">
        <v>0</v>
      </c>
      <c r="N1152" s="417">
        <v>30534.28</v>
      </c>
      <c r="O1152" s="417">
        <v>0</v>
      </c>
      <c r="P1152" s="417">
        <v>-21295755.050000001</v>
      </c>
    </row>
    <row r="1153" spans="1:16" ht="20.100000000000001" customHeight="1">
      <c r="A1153" s="412">
        <v>789</v>
      </c>
      <c r="B1153" s="406" t="s">
        <v>2184</v>
      </c>
      <c r="C1153" s="407"/>
      <c r="D1153" s="407"/>
      <c r="E1153" s="410" t="s">
        <v>2201</v>
      </c>
      <c r="F1153" s="407"/>
      <c r="G1153" s="407"/>
      <c r="H1153" s="411" t="s">
        <v>2202</v>
      </c>
      <c r="I1153" s="410" t="s">
        <v>2203</v>
      </c>
      <c r="J1153" s="407"/>
      <c r="K1153" s="407"/>
      <c r="L1153" s="407">
        <v>260357</v>
      </c>
      <c r="M1153" s="409">
        <v>0</v>
      </c>
      <c r="N1153" s="417">
        <v>0</v>
      </c>
      <c r="O1153" s="417">
        <v>30534.28</v>
      </c>
      <c r="P1153" s="417">
        <v>-21265220.77</v>
      </c>
    </row>
    <row r="1154" spans="1:16" ht="20.100000000000001" customHeight="1">
      <c r="A1154" s="412">
        <v>790</v>
      </c>
      <c r="B1154" s="406" t="s">
        <v>2184</v>
      </c>
      <c r="C1154" s="407"/>
      <c r="D1154" s="407"/>
      <c r="E1154" s="410" t="s">
        <v>2204</v>
      </c>
      <c r="F1154" s="407"/>
      <c r="G1154" s="407"/>
      <c r="H1154" s="411" t="s">
        <v>2202</v>
      </c>
      <c r="I1154" s="410" t="s">
        <v>2203</v>
      </c>
      <c r="J1154" s="407"/>
      <c r="K1154" s="407"/>
      <c r="L1154" s="407">
        <v>150351</v>
      </c>
      <c r="M1154" s="409">
        <v>0</v>
      </c>
      <c r="N1154" s="417">
        <v>31504.67</v>
      </c>
      <c r="O1154" s="417">
        <v>0</v>
      </c>
      <c r="P1154" s="417">
        <v>-21296725.440000001</v>
      </c>
    </row>
    <row r="1155" spans="1:16" ht="20.100000000000001" customHeight="1">
      <c r="A1155" s="412">
        <v>791</v>
      </c>
      <c r="B1155" s="406" t="s">
        <v>2184</v>
      </c>
      <c r="C1155" s="407"/>
      <c r="D1155" s="407"/>
      <c r="E1155" s="410" t="s">
        <v>2204</v>
      </c>
      <c r="F1155" s="407"/>
      <c r="G1155" s="407"/>
      <c r="H1155" s="411" t="s">
        <v>2202</v>
      </c>
      <c r="I1155" s="410" t="s">
        <v>2203</v>
      </c>
      <c r="J1155" s="407"/>
      <c r="K1155" s="407"/>
      <c r="L1155" s="407">
        <v>260357</v>
      </c>
      <c r="M1155" s="409">
        <v>0</v>
      </c>
      <c r="N1155" s="417">
        <v>0</v>
      </c>
      <c r="O1155" s="417">
        <v>31504.67</v>
      </c>
      <c r="P1155" s="417">
        <v>-21265220.77</v>
      </c>
    </row>
    <row r="1156" spans="1:16" ht="20.100000000000001" customHeight="1">
      <c r="A1156" s="412">
        <v>792</v>
      </c>
      <c r="B1156" s="406" t="s">
        <v>2184</v>
      </c>
      <c r="C1156" s="407"/>
      <c r="D1156" s="407"/>
      <c r="E1156" s="410" t="s">
        <v>2205</v>
      </c>
      <c r="F1156" s="407"/>
      <c r="G1156" s="407"/>
      <c r="H1156" s="411" t="s">
        <v>2206</v>
      </c>
      <c r="I1156" s="410" t="s">
        <v>2207</v>
      </c>
      <c r="J1156" s="407"/>
      <c r="K1156" s="407"/>
      <c r="L1156" s="407">
        <v>150351</v>
      </c>
      <c r="M1156" s="409">
        <v>0</v>
      </c>
      <c r="N1156" s="417">
        <v>97453.18</v>
      </c>
      <c r="O1156" s="417">
        <v>0</v>
      </c>
      <c r="P1156" s="417">
        <v>-21362673.949999999</v>
      </c>
    </row>
    <row r="1157" spans="1:16" ht="20.100000000000001" customHeight="1">
      <c r="A1157" s="412">
        <v>793</v>
      </c>
      <c r="B1157" s="406" t="s">
        <v>2184</v>
      </c>
      <c r="C1157" s="407"/>
      <c r="D1157" s="407"/>
      <c r="E1157" s="410" t="s">
        <v>2205</v>
      </c>
      <c r="F1157" s="407"/>
      <c r="G1157" s="407"/>
      <c r="H1157" s="411" t="s">
        <v>2206</v>
      </c>
      <c r="I1157" s="410" t="s">
        <v>2207</v>
      </c>
      <c r="J1157" s="407"/>
      <c r="K1157" s="407"/>
      <c r="L1157" s="407">
        <v>260357</v>
      </c>
      <c r="M1157" s="409">
        <v>0</v>
      </c>
      <c r="N1157" s="417">
        <v>0</v>
      </c>
      <c r="O1157" s="417">
        <v>97453.18</v>
      </c>
      <c r="P1157" s="417">
        <v>-21265220.77</v>
      </c>
    </row>
    <row r="1158" spans="1:16" ht="20.100000000000001" customHeight="1">
      <c r="A1158" s="412">
        <v>794</v>
      </c>
      <c r="B1158" s="406" t="s">
        <v>2184</v>
      </c>
      <c r="C1158" s="407"/>
      <c r="D1158" s="407"/>
      <c r="E1158" s="410" t="s">
        <v>2208</v>
      </c>
      <c r="F1158" s="407"/>
      <c r="G1158" s="407"/>
      <c r="H1158" s="411" t="s">
        <v>2209</v>
      </c>
      <c r="I1158" s="410" t="s">
        <v>2210</v>
      </c>
      <c r="J1158" s="407"/>
      <c r="K1158" s="407"/>
      <c r="L1158" s="407">
        <v>150351</v>
      </c>
      <c r="M1158" s="409">
        <v>0</v>
      </c>
      <c r="N1158" s="417">
        <v>30136.79</v>
      </c>
      <c r="O1158" s="417">
        <v>0</v>
      </c>
      <c r="P1158" s="417">
        <v>-21295357.559999999</v>
      </c>
    </row>
    <row r="1159" spans="1:16" ht="20.100000000000001" customHeight="1">
      <c r="A1159" s="412">
        <v>795</v>
      </c>
      <c r="B1159" s="406" t="s">
        <v>2184</v>
      </c>
      <c r="C1159" s="407"/>
      <c r="D1159" s="407"/>
      <c r="E1159" s="410" t="s">
        <v>2208</v>
      </c>
      <c r="F1159" s="407"/>
      <c r="G1159" s="407"/>
      <c r="H1159" s="411" t="s">
        <v>2209</v>
      </c>
      <c r="I1159" s="410" t="s">
        <v>2210</v>
      </c>
      <c r="J1159" s="407"/>
      <c r="K1159" s="407"/>
      <c r="L1159" s="407">
        <v>260357</v>
      </c>
      <c r="M1159" s="409">
        <v>0</v>
      </c>
      <c r="N1159" s="417">
        <v>0</v>
      </c>
      <c r="O1159" s="417">
        <v>30136.79</v>
      </c>
      <c r="P1159" s="417">
        <v>-21265220.77</v>
      </c>
    </row>
    <row r="1160" spans="1:16" ht="20.100000000000001" customHeight="1">
      <c r="A1160" s="412">
        <v>796</v>
      </c>
      <c r="B1160" s="406" t="s">
        <v>2184</v>
      </c>
      <c r="C1160" s="407"/>
      <c r="D1160" s="407"/>
      <c r="E1160" s="410" t="s">
        <v>2211</v>
      </c>
      <c r="F1160" s="407"/>
      <c r="G1160" s="407"/>
      <c r="H1160" s="411" t="s">
        <v>2212</v>
      </c>
      <c r="I1160" s="410" t="s">
        <v>2213</v>
      </c>
      <c r="J1160" s="407"/>
      <c r="K1160" s="407"/>
      <c r="L1160" s="407">
        <v>150351</v>
      </c>
      <c r="M1160" s="409">
        <v>0</v>
      </c>
      <c r="N1160" s="417">
        <v>164025.74</v>
      </c>
      <c r="O1160" s="417">
        <v>0</v>
      </c>
      <c r="P1160" s="417">
        <v>-21429246.510000002</v>
      </c>
    </row>
    <row r="1161" spans="1:16" ht="20.100000000000001" customHeight="1">
      <c r="A1161" s="412">
        <v>797</v>
      </c>
      <c r="B1161" s="406" t="s">
        <v>2184</v>
      </c>
      <c r="C1161" s="407"/>
      <c r="D1161" s="407"/>
      <c r="E1161" s="410" t="s">
        <v>2211</v>
      </c>
      <c r="F1161" s="407"/>
      <c r="G1161" s="407"/>
      <c r="H1161" s="411" t="s">
        <v>2212</v>
      </c>
      <c r="I1161" s="410" t="s">
        <v>2213</v>
      </c>
      <c r="J1161" s="407"/>
      <c r="K1161" s="407"/>
      <c r="L1161" s="407">
        <v>260357</v>
      </c>
      <c r="M1161" s="409">
        <v>0</v>
      </c>
      <c r="N1161" s="417">
        <v>0</v>
      </c>
      <c r="O1161" s="417">
        <v>164025.74</v>
      </c>
      <c r="P1161" s="417">
        <v>-21265220.77</v>
      </c>
    </row>
    <row r="1162" spans="1:16" ht="20.100000000000001" customHeight="1">
      <c r="A1162" s="412">
        <v>798</v>
      </c>
      <c r="B1162" s="406" t="s">
        <v>2184</v>
      </c>
      <c r="C1162" s="407"/>
      <c r="D1162" s="407"/>
      <c r="E1162" s="410" t="s">
        <v>2214</v>
      </c>
      <c r="F1162" s="407"/>
      <c r="G1162" s="407"/>
      <c r="H1162" s="411" t="s">
        <v>2215</v>
      </c>
      <c r="I1162" s="410" t="s">
        <v>2216</v>
      </c>
      <c r="J1162" s="407"/>
      <c r="K1162" s="407"/>
      <c r="L1162" s="407">
        <v>150351</v>
      </c>
      <c r="M1162" s="409">
        <v>0</v>
      </c>
      <c r="N1162" s="417">
        <v>29069.81</v>
      </c>
      <c r="O1162" s="417">
        <v>0</v>
      </c>
      <c r="P1162" s="417">
        <v>-21294290.579999998</v>
      </c>
    </row>
    <row r="1163" spans="1:16" ht="20.100000000000001" customHeight="1">
      <c r="A1163" s="412">
        <v>799</v>
      </c>
      <c r="B1163" s="406" t="s">
        <v>2184</v>
      </c>
      <c r="C1163" s="407"/>
      <c r="D1163" s="407"/>
      <c r="E1163" s="410" t="s">
        <v>2214</v>
      </c>
      <c r="F1163" s="407"/>
      <c r="G1163" s="407"/>
      <c r="H1163" s="411" t="s">
        <v>2215</v>
      </c>
      <c r="I1163" s="410" t="s">
        <v>2216</v>
      </c>
      <c r="J1163" s="407"/>
      <c r="K1163" s="407"/>
      <c r="L1163" s="407">
        <v>260357</v>
      </c>
      <c r="M1163" s="409">
        <v>0</v>
      </c>
      <c r="N1163" s="417">
        <v>0</v>
      </c>
      <c r="O1163" s="417">
        <v>29069.81</v>
      </c>
      <c r="P1163" s="417">
        <v>-21265220.77</v>
      </c>
    </row>
    <row r="1164" spans="1:16" ht="20.100000000000001" customHeight="1">
      <c r="A1164" s="412">
        <v>800</v>
      </c>
      <c r="B1164" s="406" t="s">
        <v>2184</v>
      </c>
      <c r="C1164" s="407"/>
      <c r="D1164" s="407"/>
      <c r="E1164" s="410" t="s">
        <v>2217</v>
      </c>
      <c r="F1164" s="407"/>
      <c r="G1164" s="407"/>
      <c r="H1164" s="411" t="s">
        <v>2218</v>
      </c>
      <c r="I1164" s="410" t="s">
        <v>2219</v>
      </c>
      <c r="J1164" s="407"/>
      <c r="K1164" s="407"/>
      <c r="L1164" s="407">
        <v>150351</v>
      </c>
      <c r="M1164" s="409">
        <v>0</v>
      </c>
      <c r="N1164" s="417">
        <v>143073.29</v>
      </c>
      <c r="O1164" s="417">
        <v>0</v>
      </c>
      <c r="P1164" s="417">
        <v>-21408294.059999999</v>
      </c>
    </row>
    <row r="1165" spans="1:16" ht="20.100000000000001" customHeight="1">
      <c r="A1165" s="412">
        <v>801</v>
      </c>
      <c r="B1165" s="406" t="s">
        <v>2184</v>
      </c>
      <c r="C1165" s="407"/>
      <c r="D1165" s="407"/>
      <c r="E1165" s="410" t="s">
        <v>2217</v>
      </c>
      <c r="F1165" s="407"/>
      <c r="G1165" s="407"/>
      <c r="H1165" s="411" t="s">
        <v>2218</v>
      </c>
      <c r="I1165" s="410" t="s">
        <v>2219</v>
      </c>
      <c r="J1165" s="407"/>
      <c r="K1165" s="407"/>
      <c r="L1165" s="407">
        <v>260357</v>
      </c>
      <c r="M1165" s="409">
        <v>0</v>
      </c>
      <c r="N1165" s="417">
        <v>0</v>
      </c>
      <c r="O1165" s="417">
        <v>143073.29</v>
      </c>
      <c r="P1165" s="417">
        <v>-21265220.77</v>
      </c>
    </row>
    <row r="1166" spans="1:16" ht="20.100000000000001" customHeight="1">
      <c r="A1166" s="412">
        <v>802</v>
      </c>
      <c r="B1166" s="406" t="s">
        <v>2184</v>
      </c>
      <c r="C1166" s="407"/>
      <c r="D1166" s="407"/>
      <c r="E1166" s="410" t="s">
        <v>2220</v>
      </c>
      <c r="F1166" s="407"/>
      <c r="G1166" s="407"/>
      <c r="H1166" s="411" t="s">
        <v>2221</v>
      </c>
      <c r="I1166" s="410" t="s">
        <v>2222</v>
      </c>
      <c r="J1166" s="407"/>
      <c r="K1166" s="407"/>
      <c r="L1166" s="407">
        <v>150351</v>
      </c>
      <c r="M1166" s="409">
        <v>0</v>
      </c>
      <c r="N1166" s="417">
        <v>38647.519999999997</v>
      </c>
      <c r="O1166" s="417">
        <v>0</v>
      </c>
      <c r="P1166" s="417">
        <v>-21303868.289999999</v>
      </c>
    </row>
    <row r="1167" spans="1:16" ht="20.100000000000001" customHeight="1">
      <c r="A1167" s="412">
        <v>803</v>
      </c>
      <c r="B1167" s="406" t="s">
        <v>2184</v>
      </c>
      <c r="C1167" s="407"/>
      <c r="D1167" s="407"/>
      <c r="E1167" s="410" t="s">
        <v>2220</v>
      </c>
      <c r="F1167" s="407"/>
      <c r="G1167" s="407"/>
      <c r="H1167" s="411" t="s">
        <v>2221</v>
      </c>
      <c r="I1167" s="410" t="s">
        <v>2222</v>
      </c>
      <c r="J1167" s="407"/>
      <c r="K1167" s="407"/>
      <c r="L1167" s="407">
        <v>260357</v>
      </c>
      <c r="M1167" s="409">
        <v>0</v>
      </c>
      <c r="N1167" s="417">
        <v>0</v>
      </c>
      <c r="O1167" s="417">
        <v>38647.519999999997</v>
      </c>
      <c r="P1167" s="417">
        <v>-21265220.77</v>
      </c>
    </row>
    <row r="1168" spans="1:16" ht="20.100000000000001" customHeight="1">
      <c r="A1168" s="412">
        <v>804</v>
      </c>
      <c r="B1168" s="406" t="s">
        <v>2184</v>
      </c>
      <c r="C1168" s="407"/>
      <c r="D1168" s="407"/>
      <c r="E1168" s="410" t="s">
        <v>2223</v>
      </c>
      <c r="F1168" s="407"/>
      <c r="G1168" s="407"/>
      <c r="H1168" s="411" t="s">
        <v>2224</v>
      </c>
      <c r="I1168" s="410" t="s">
        <v>2225</v>
      </c>
      <c r="J1168" s="407"/>
      <c r="K1168" s="407"/>
      <c r="L1168" s="407">
        <v>150351</v>
      </c>
      <c r="M1168" s="409">
        <v>0</v>
      </c>
      <c r="N1168" s="417">
        <v>40835.74</v>
      </c>
      <c r="O1168" s="417">
        <v>0</v>
      </c>
      <c r="P1168" s="417">
        <v>-21306056.510000002</v>
      </c>
    </row>
    <row r="1169" spans="1:16" ht="20.100000000000001" customHeight="1">
      <c r="A1169" s="412">
        <v>805</v>
      </c>
      <c r="B1169" s="406" t="s">
        <v>2184</v>
      </c>
      <c r="C1169" s="407"/>
      <c r="D1169" s="407"/>
      <c r="E1169" s="410" t="s">
        <v>2223</v>
      </c>
      <c r="F1169" s="407"/>
      <c r="G1169" s="407"/>
      <c r="H1169" s="411" t="s">
        <v>2224</v>
      </c>
      <c r="I1169" s="410" t="s">
        <v>2225</v>
      </c>
      <c r="J1169" s="407"/>
      <c r="K1169" s="407"/>
      <c r="L1169" s="407">
        <v>260357</v>
      </c>
      <c r="M1169" s="409">
        <v>0</v>
      </c>
      <c r="N1169" s="417">
        <v>0</v>
      </c>
      <c r="O1169" s="417">
        <v>40835.74</v>
      </c>
      <c r="P1169" s="417">
        <v>-21265220.77</v>
      </c>
    </row>
    <row r="1170" spans="1:16" ht="20.100000000000001" customHeight="1">
      <c r="A1170" s="412">
        <v>806</v>
      </c>
      <c r="B1170" s="406" t="s">
        <v>2184</v>
      </c>
      <c r="C1170" s="407"/>
      <c r="D1170" s="407"/>
      <c r="E1170" s="410" t="s">
        <v>2226</v>
      </c>
      <c r="F1170" s="407"/>
      <c r="G1170" s="407"/>
      <c r="H1170" s="411" t="s">
        <v>2227</v>
      </c>
      <c r="I1170" s="410" t="s">
        <v>2228</v>
      </c>
      <c r="J1170" s="407"/>
      <c r="K1170" s="407"/>
      <c r="L1170" s="407">
        <v>150351</v>
      </c>
      <c r="M1170" s="409">
        <v>0</v>
      </c>
      <c r="N1170" s="417">
        <v>143045.07999999999</v>
      </c>
      <c r="O1170" s="417">
        <v>0</v>
      </c>
      <c r="P1170" s="417">
        <v>-21408265.850000001</v>
      </c>
    </row>
    <row r="1171" spans="1:16" ht="20.100000000000001" customHeight="1">
      <c r="A1171" s="412">
        <v>807</v>
      </c>
      <c r="B1171" s="406" t="s">
        <v>2184</v>
      </c>
      <c r="C1171" s="407"/>
      <c r="D1171" s="407"/>
      <c r="E1171" s="410" t="s">
        <v>2226</v>
      </c>
      <c r="F1171" s="407"/>
      <c r="G1171" s="407"/>
      <c r="H1171" s="411" t="s">
        <v>2227</v>
      </c>
      <c r="I1171" s="410" t="s">
        <v>2228</v>
      </c>
      <c r="J1171" s="407"/>
      <c r="K1171" s="407"/>
      <c r="L1171" s="407">
        <v>260357</v>
      </c>
      <c r="M1171" s="409">
        <v>0</v>
      </c>
      <c r="N1171" s="417">
        <v>0</v>
      </c>
      <c r="O1171" s="417">
        <v>143045.07999999999</v>
      </c>
      <c r="P1171" s="417">
        <v>-21265220.77</v>
      </c>
    </row>
    <row r="1172" spans="1:16" ht="20.100000000000001" customHeight="1">
      <c r="A1172" s="412">
        <v>808</v>
      </c>
      <c r="B1172" s="406" t="s">
        <v>2184</v>
      </c>
      <c r="C1172" s="407"/>
      <c r="D1172" s="407"/>
      <c r="E1172" s="410" t="s">
        <v>2229</v>
      </c>
      <c r="F1172" s="407"/>
      <c r="G1172" s="407"/>
      <c r="H1172" s="411" t="s">
        <v>2230</v>
      </c>
      <c r="I1172" s="410" t="s">
        <v>2231</v>
      </c>
      <c r="J1172" s="407"/>
      <c r="K1172" s="407"/>
      <c r="L1172" s="407">
        <v>260357</v>
      </c>
      <c r="M1172" s="409">
        <v>0</v>
      </c>
      <c r="N1172" s="417">
        <v>0</v>
      </c>
      <c r="O1172" s="417">
        <v>163463.5</v>
      </c>
      <c r="P1172" s="417">
        <v>-21101757.27</v>
      </c>
    </row>
    <row r="1173" spans="1:16" ht="20.100000000000001" customHeight="1">
      <c r="A1173" s="412">
        <v>809</v>
      </c>
      <c r="B1173" s="406" t="s">
        <v>2184</v>
      </c>
      <c r="C1173" s="407"/>
      <c r="D1173" s="407"/>
      <c r="E1173" s="410" t="s">
        <v>2229</v>
      </c>
      <c r="F1173" s="407"/>
      <c r="G1173" s="407"/>
      <c r="H1173" s="411" t="s">
        <v>2230</v>
      </c>
      <c r="I1173" s="410" t="s">
        <v>2231</v>
      </c>
      <c r="J1173" s="407"/>
      <c r="K1173" s="407"/>
      <c r="L1173" s="407">
        <v>150351</v>
      </c>
      <c r="M1173" s="409">
        <v>0</v>
      </c>
      <c r="N1173" s="417">
        <v>163463.5</v>
      </c>
      <c r="O1173" s="417">
        <v>0</v>
      </c>
      <c r="P1173" s="417">
        <v>-21265220.77</v>
      </c>
    </row>
    <row r="1174" spans="1:16" ht="20.100000000000001" customHeight="1">
      <c r="A1174" s="412">
        <v>810</v>
      </c>
      <c r="B1174" s="406" t="s">
        <v>2184</v>
      </c>
      <c r="C1174" s="407"/>
      <c r="D1174" s="407"/>
      <c r="E1174" s="410" t="s">
        <v>2229</v>
      </c>
      <c r="F1174" s="407"/>
      <c r="G1174" s="407"/>
      <c r="H1174" s="411" t="s">
        <v>2230</v>
      </c>
      <c r="I1174" s="410" t="s">
        <v>2231</v>
      </c>
      <c r="J1174" s="407"/>
      <c r="K1174" s="407"/>
      <c r="L1174" s="407">
        <v>110001</v>
      </c>
      <c r="M1174" s="409">
        <v>0</v>
      </c>
      <c r="N1174" s="417">
        <v>0</v>
      </c>
      <c r="O1174" s="417">
        <v>1037363.31</v>
      </c>
      <c r="P1174" s="417">
        <v>-20227857.460000001</v>
      </c>
    </row>
    <row r="1175" spans="1:16" ht="20.100000000000001" customHeight="1">
      <c r="A1175" s="412">
        <v>811</v>
      </c>
      <c r="B1175" s="406" t="s">
        <v>2184</v>
      </c>
      <c r="C1175" s="407"/>
      <c r="D1175" s="407"/>
      <c r="E1175" s="410" t="s">
        <v>2229</v>
      </c>
      <c r="F1175" s="407"/>
      <c r="G1175" s="407"/>
      <c r="H1175" s="411" t="s">
        <v>2230</v>
      </c>
      <c r="I1175" s="410" t="s">
        <v>2231</v>
      </c>
      <c r="J1175" s="407"/>
      <c r="K1175" s="407"/>
      <c r="L1175" s="407">
        <v>260357</v>
      </c>
      <c r="M1175" s="409">
        <v>0</v>
      </c>
      <c r="N1175" s="417">
        <v>0</v>
      </c>
      <c r="O1175" s="417">
        <v>2535510.2599999998</v>
      </c>
      <c r="P1175" s="417">
        <v>-17692347.199999999</v>
      </c>
    </row>
    <row r="1176" spans="1:16" ht="20.100000000000001" customHeight="1">
      <c r="A1176" s="412">
        <v>812</v>
      </c>
      <c r="B1176" s="406" t="s">
        <v>2184</v>
      </c>
      <c r="C1176" s="407"/>
      <c r="D1176" s="407"/>
      <c r="E1176" s="410" t="s">
        <v>2229</v>
      </c>
      <c r="F1176" s="407"/>
      <c r="G1176" s="407"/>
      <c r="H1176" s="411" t="s">
        <v>2230</v>
      </c>
      <c r="I1176" s="410" t="s">
        <v>2231</v>
      </c>
      <c r="J1176" s="407"/>
      <c r="K1176" s="407"/>
      <c r="L1176" s="407">
        <v>150351</v>
      </c>
      <c r="M1176" s="409">
        <v>0</v>
      </c>
      <c r="N1176" s="417">
        <v>3572873.57</v>
      </c>
      <c r="O1176" s="417">
        <v>0</v>
      </c>
      <c r="P1176" s="417">
        <v>-21265220.77</v>
      </c>
    </row>
    <row r="1177" spans="1:16" ht="20.100000000000001" customHeight="1">
      <c r="A1177" s="412">
        <v>813</v>
      </c>
      <c r="B1177" s="406" t="s">
        <v>2184</v>
      </c>
      <c r="C1177" s="407"/>
      <c r="D1177" s="407"/>
      <c r="E1177" s="410" t="s">
        <v>2232</v>
      </c>
      <c r="F1177" s="407"/>
      <c r="G1177" s="407"/>
      <c r="H1177" s="411" t="s">
        <v>2233</v>
      </c>
      <c r="I1177" s="410" t="s">
        <v>2234</v>
      </c>
      <c r="J1177" s="407"/>
      <c r="K1177" s="407"/>
      <c r="L1177" s="407">
        <v>260357</v>
      </c>
      <c r="M1177" s="409">
        <v>0</v>
      </c>
      <c r="N1177" s="417">
        <v>0</v>
      </c>
      <c r="O1177" s="417">
        <v>74404.95</v>
      </c>
      <c r="P1177" s="417">
        <v>-21190815.82</v>
      </c>
    </row>
    <row r="1178" spans="1:16" ht="20.100000000000001" customHeight="1">
      <c r="A1178" s="412">
        <v>814</v>
      </c>
      <c r="B1178" s="406" t="s">
        <v>2184</v>
      </c>
      <c r="C1178" s="407"/>
      <c r="D1178" s="407"/>
      <c r="E1178" s="410" t="s">
        <v>2232</v>
      </c>
      <c r="F1178" s="407"/>
      <c r="G1178" s="407"/>
      <c r="H1178" s="411" t="s">
        <v>2233</v>
      </c>
      <c r="I1178" s="410" t="s">
        <v>2234</v>
      </c>
      <c r="J1178" s="407"/>
      <c r="K1178" s="407"/>
      <c r="L1178" s="407">
        <v>150351</v>
      </c>
      <c r="M1178" s="409">
        <v>0</v>
      </c>
      <c r="N1178" s="417">
        <v>74404.95</v>
      </c>
      <c r="O1178" s="417">
        <v>0</v>
      </c>
      <c r="P1178" s="417">
        <v>-21265220.77</v>
      </c>
    </row>
    <row r="1179" spans="1:16" ht="20.100000000000001" customHeight="1">
      <c r="A1179" s="412">
        <v>815</v>
      </c>
      <c r="B1179" s="406" t="s">
        <v>2184</v>
      </c>
      <c r="C1179" s="407"/>
      <c r="D1179" s="407"/>
      <c r="E1179" s="410" t="s">
        <v>2232</v>
      </c>
      <c r="F1179" s="407"/>
      <c r="G1179" s="407"/>
      <c r="H1179" s="411" t="s">
        <v>2233</v>
      </c>
      <c r="I1179" s="410" t="s">
        <v>2234</v>
      </c>
      <c r="J1179" s="407"/>
      <c r="K1179" s="407"/>
      <c r="L1179" s="407">
        <v>110001</v>
      </c>
      <c r="M1179" s="409">
        <v>0</v>
      </c>
      <c r="N1179" s="417">
        <v>0</v>
      </c>
      <c r="O1179" s="417">
        <v>1111957.46</v>
      </c>
      <c r="P1179" s="417">
        <v>-20153263.309999999</v>
      </c>
    </row>
    <row r="1180" spans="1:16" ht="20.100000000000001" customHeight="1">
      <c r="A1180" s="412">
        <v>816</v>
      </c>
      <c r="B1180" s="406" t="s">
        <v>2184</v>
      </c>
      <c r="C1180" s="407"/>
      <c r="D1180" s="407"/>
      <c r="E1180" s="410" t="s">
        <v>2232</v>
      </c>
      <c r="F1180" s="407"/>
      <c r="G1180" s="407"/>
      <c r="H1180" s="411" t="s">
        <v>2233</v>
      </c>
      <c r="I1180" s="410" t="s">
        <v>2234</v>
      </c>
      <c r="J1180" s="407"/>
      <c r="K1180" s="407"/>
      <c r="L1180" s="407">
        <v>260357</v>
      </c>
      <c r="M1180" s="409">
        <v>0</v>
      </c>
      <c r="N1180" s="417">
        <v>0</v>
      </c>
      <c r="O1180" s="417">
        <v>2687022.01</v>
      </c>
      <c r="P1180" s="417">
        <v>-17466241.300000001</v>
      </c>
    </row>
    <row r="1181" spans="1:16" ht="20.100000000000001" customHeight="1">
      <c r="A1181" s="412">
        <v>817</v>
      </c>
      <c r="B1181" s="406" t="s">
        <v>2184</v>
      </c>
      <c r="C1181" s="407"/>
      <c r="D1181" s="407"/>
      <c r="E1181" s="410" t="s">
        <v>2232</v>
      </c>
      <c r="F1181" s="407"/>
      <c r="G1181" s="407"/>
      <c r="H1181" s="411" t="s">
        <v>2233</v>
      </c>
      <c r="I1181" s="410" t="s">
        <v>2234</v>
      </c>
      <c r="J1181" s="407"/>
      <c r="K1181" s="407"/>
      <c r="L1181" s="407">
        <v>150351</v>
      </c>
      <c r="M1181" s="409">
        <v>0</v>
      </c>
      <c r="N1181" s="417">
        <v>3798979.47</v>
      </c>
      <c r="O1181" s="417">
        <v>0</v>
      </c>
      <c r="P1181" s="417">
        <v>-21265220.77</v>
      </c>
    </row>
    <row r="1182" spans="1:16" ht="20.100000000000001" customHeight="1">
      <c r="A1182" s="412">
        <v>818</v>
      </c>
      <c r="B1182" s="406" t="s">
        <v>2184</v>
      </c>
      <c r="C1182" s="407"/>
      <c r="D1182" s="407"/>
      <c r="E1182" s="410" t="s">
        <v>2235</v>
      </c>
      <c r="F1182" s="407"/>
      <c r="G1182" s="407"/>
      <c r="H1182" s="411" t="s">
        <v>2236</v>
      </c>
      <c r="I1182" s="410" t="s">
        <v>2237</v>
      </c>
      <c r="J1182" s="407"/>
      <c r="K1182" s="407"/>
      <c r="L1182" s="407">
        <v>110001</v>
      </c>
      <c r="M1182" s="409">
        <v>0</v>
      </c>
      <c r="N1182" s="417">
        <v>0</v>
      </c>
      <c r="O1182" s="417">
        <v>74853.83</v>
      </c>
      <c r="P1182" s="417">
        <v>-21190366.940000001</v>
      </c>
    </row>
    <row r="1183" spans="1:16" ht="20.100000000000001" customHeight="1">
      <c r="A1183" s="412">
        <v>819</v>
      </c>
      <c r="B1183" s="406" t="s">
        <v>2184</v>
      </c>
      <c r="C1183" s="407"/>
      <c r="D1183" s="407"/>
      <c r="E1183" s="410" t="s">
        <v>2235</v>
      </c>
      <c r="F1183" s="407"/>
      <c r="G1183" s="407"/>
      <c r="H1183" s="411" t="s">
        <v>2236</v>
      </c>
      <c r="I1183" s="410" t="s">
        <v>2237</v>
      </c>
      <c r="J1183" s="407"/>
      <c r="K1183" s="407"/>
      <c r="L1183" s="407">
        <v>260357</v>
      </c>
      <c r="M1183" s="409">
        <v>0</v>
      </c>
      <c r="N1183" s="417">
        <v>0</v>
      </c>
      <c r="O1183" s="417">
        <v>2891912.85</v>
      </c>
      <c r="P1183" s="417">
        <v>-18298454.09</v>
      </c>
    </row>
    <row r="1184" spans="1:16" ht="20.100000000000001" customHeight="1">
      <c r="A1184" s="412">
        <v>820</v>
      </c>
      <c r="B1184" s="406" t="s">
        <v>2184</v>
      </c>
      <c r="C1184" s="407"/>
      <c r="D1184" s="407"/>
      <c r="E1184" s="410" t="s">
        <v>2235</v>
      </c>
      <c r="F1184" s="407"/>
      <c r="G1184" s="407"/>
      <c r="H1184" s="411" t="s">
        <v>2236</v>
      </c>
      <c r="I1184" s="410" t="s">
        <v>2237</v>
      </c>
      <c r="J1184" s="407"/>
      <c r="K1184" s="407"/>
      <c r="L1184" s="407">
        <v>150351</v>
      </c>
      <c r="M1184" s="409">
        <v>0</v>
      </c>
      <c r="N1184" s="417">
        <v>2966766.68</v>
      </c>
      <c r="O1184" s="417">
        <v>0</v>
      </c>
      <c r="P1184" s="417">
        <v>-21265220.77</v>
      </c>
    </row>
    <row r="1185" spans="1:16" ht="20.100000000000001" customHeight="1">
      <c r="A1185" s="412">
        <v>821</v>
      </c>
      <c r="B1185" s="406" t="s">
        <v>2184</v>
      </c>
      <c r="C1185" s="407"/>
      <c r="D1185" s="407"/>
      <c r="E1185" s="410" t="s">
        <v>2238</v>
      </c>
      <c r="F1185" s="407"/>
      <c r="G1185" s="407"/>
      <c r="H1185" s="411" t="s">
        <v>2239</v>
      </c>
      <c r="I1185" s="410" t="s">
        <v>2240</v>
      </c>
      <c r="J1185" s="407"/>
      <c r="K1185" s="407"/>
      <c r="L1185" s="407">
        <v>110001</v>
      </c>
      <c r="M1185" s="416">
        <v>0</v>
      </c>
      <c r="N1185" s="417">
        <v>974614.75</v>
      </c>
      <c r="O1185" s="417">
        <v>0</v>
      </c>
      <c r="P1185" s="417">
        <v>-22239835.52</v>
      </c>
    </row>
    <row r="1186" spans="1:16" ht="20.100000000000001" customHeight="1">
      <c r="A1186" s="412">
        <v>822</v>
      </c>
      <c r="B1186" s="406" t="s">
        <v>2184</v>
      </c>
      <c r="C1186" s="407"/>
      <c r="D1186" s="407"/>
      <c r="E1186" s="410" t="s">
        <v>2238</v>
      </c>
      <c r="F1186" s="407"/>
      <c r="G1186" s="407"/>
      <c r="H1186" s="411" t="s">
        <v>2239</v>
      </c>
      <c r="I1186" s="410" t="s">
        <v>2240</v>
      </c>
      <c r="J1186" s="407"/>
      <c r="K1186" s="407"/>
      <c r="L1186" s="407">
        <v>260357</v>
      </c>
      <c r="M1186" s="416">
        <v>0</v>
      </c>
      <c r="N1186" s="417">
        <v>0</v>
      </c>
      <c r="O1186" s="417">
        <v>2857721.85</v>
      </c>
      <c r="P1186" s="417">
        <v>-19382113.670000002</v>
      </c>
    </row>
    <row r="1187" spans="1:16" ht="20.100000000000001" customHeight="1">
      <c r="A1187" s="412">
        <v>823</v>
      </c>
      <c r="B1187" s="406" t="s">
        <v>2184</v>
      </c>
      <c r="C1187" s="407"/>
      <c r="D1187" s="407"/>
      <c r="E1187" s="410" t="s">
        <v>2238</v>
      </c>
      <c r="F1187" s="407"/>
      <c r="G1187" s="407"/>
      <c r="H1187" s="411" t="s">
        <v>2239</v>
      </c>
      <c r="I1187" s="410" t="s">
        <v>2240</v>
      </c>
      <c r="J1187" s="407"/>
      <c r="K1187" s="407"/>
      <c r="L1187" s="407">
        <v>150351</v>
      </c>
      <c r="M1187" s="416">
        <v>0</v>
      </c>
      <c r="N1187" s="417">
        <v>1883107.1</v>
      </c>
      <c r="O1187" s="417">
        <v>0</v>
      </c>
      <c r="P1187" s="417">
        <v>-21265220.77</v>
      </c>
    </row>
    <row r="1188" spans="1:16" ht="20.100000000000001" customHeight="1">
      <c r="A1188" s="412">
        <v>824</v>
      </c>
      <c r="B1188" s="406" t="s">
        <v>2184</v>
      </c>
      <c r="C1188" s="407"/>
      <c r="D1188" s="407"/>
      <c r="E1188" s="410" t="s">
        <v>2241</v>
      </c>
      <c r="F1188" s="407"/>
      <c r="G1188" s="407"/>
      <c r="H1188" s="411" t="s">
        <v>2242</v>
      </c>
      <c r="I1188" s="410" t="s">
        <v>2243</v>
      </c>
      <c r="J1188" s="407"/>
      <c r="K1188" s="407"/>
      <c r="L1188" s="407">
        <v>260357</v>
      </c>
      <c r="M1188" s="416">
        <v>0</v>
      </c>
      <c r="N1188" s="417">
        <v>0</v>
      </c>
      <c r="O1188" s="417">
        <v>3040566.86</v>
      </c>
      <c r="P1188" s="417">
        <v>-18224653.91</v>
      </c>
    </row>
    <row r="1189" spans="1:16" ht="20.100000000000001" customHeight="1">
      <c r="A1189" s="412">
        <v>825</v>
      </c>
      <c r="B1189" s="406" t="s">
        <v>2184</v>
      </c>
      <c r="C1189" s="407"/>
      <c r="D1189" s="407"/>
      <c r="E1189" s="410" t="s">
        <v>2241</v>
      </c>
      <c r="F1189" s="407"/>
      <c r="G1189" s="407"/>
      <c r="H1189" s="411" t="s">
        <v>2242</v>
      </c>
      <c r="I1189" s="410" t="s">
        <v>2243</v>
      </c>
      <c r="J1189" s="407"/>
      <c r="K1189" s="407"/>
      <c r="L1189" s="407">
        <v>150351</v>
      </c>
      <c r="M1189" s="416">
        <v>0</v>
      </c>
      <c r="N1189" s="417">
        <v>3040566.86</v>
      </c>
      <c r="O1189" s="417">
        <v>0</v>
      </c>
      <c r="P1189" s="417">
        <v>-21265220.77</v>
      </c>
    </row>
    <row r="1190" spans="1:16" ht="20.100000000000001" customHeight="1">
      <c r="A1190" s="412">
        <v>826</v>
      </c>
      <c r="B1190" s="406" t="s">
        <v>2184</v>
      </c>
      <c r="C1190" s="407"/>
      <c r="D1190" s="407"/>
      <c r="E1190" s="410" t="s">
        <v>2244</v>
      </c>
      <c r="F1190" s="407"/>
      <c r="G1190" s="407"/>
      <c r="H1190" s="411" t="s">
        <v>2245</v>
      </c>
      <c r="I1190" s="410" t="s">
        <v>2246</v>
      </c>
      <c r="J1190" s="407"/>
      <c r="K1190" s="407"/>
      <c r="L1190" s="407">
        <v>260357</v>
      </c>
      <c r="M1190" s="416">
        <v>0</v>
      </c>
      <c r="N1190" s="417">
        <v>0</v>
      </c>
      <c r="O1190" s="417">
        <v>2883527.68</v>
      </c>
      <c r="P1190" s="417">
        <v>-18381693.09</v>
      </c>
    </row>
    <row r="1191" spans="1:16" ht="20.100000000000001" customHeight="1">
      <c r="A1191" s="412">
        <v>827</v>
      </c>
      <c r="B1191" s="406" t="s">
        <v>2184</v>
      </c>
      <c r="C1191" s="407"/>
      <c r="D1191" s="407"/>
      <c r="E1191" s="410" t="s">
        <v>2244</v>
      </c>
      <c r="F1191" s="407"/>
      <c r="G1191" s="407"/>
      <c r="H1191" s="411" t="s">
        <v>2245</v>
      </c>
      <c r="I1191" s="410" t="s">
        <v>2246</v>
      </c>
      <c r="J1191" s="407"/>
      <c r="K1191" s="407"/>
      <c r="L1191" s="407">
        <v>150351</v>
      </c>
      <c r="M1191" s="416">
        <v>0</v>
      </c>
      <c r="N1191" s="417">
        <v>2883527.68</v>
      </c>
      <c r="O1191" s="417">
        <v>0</v>
      </c>
      <c r="P1191" s="417">
        <v>-21265220.77</v>
      </c>
    </row>
    <row r="1192" spans="1:16" ht="20.100000000000001" customHeight="1">
      <c r="A1192" s="412">
        <v>828</v>
      </c>
      <c r="B1192" s="406" t="s">
        <v>2184</v>
      </c>
      <c r="C1192" s="407"/>
      <c r="D1192" s="407"/>
      <c r="E1192" s="410" t="s">
        <v>2247</v>
      </c>
      <c r="F1192" s="407"/>
      <c r="G1192" s="407"/>
      <c r="H1192" s="411" t="s">
        <v>2248</v>
      </c>
      <c r="I1192" s="410" t="s">
        <v>2249</v>
      </c>
      <c r="J1192" s="407"/>
      <c r="K1192" s="407"/>
      <c r="L1192" s="407">
        <v>260357</v>
      </c>
      <c r="M1192" s="416">
        <v>0</v>
      </c>
      <c r="N1192" s="417">
        <v>0</v>
      </c>
      <c r="O1192" s="417">
        <v>2559802.91</v>
      </c>
      <c r="P1192" s="417">
        <v>-18705417.859999999</v>
      </c>
    </row>
    <row r="1193" spans="1:16" ht="20.100000000000001" customHeight="1">
      <c r="A1193" s="412">
        <v>829</v>
      </c>
      <c r="B1193" s="406" t="s">
        <v>2184</v>
      </c>
      <c r="C1193" s="407"/>
      <c r="D1193" s="407"/>
      <c r="E1193" s="410" t="s">
        <v>2247</v>
      </c>
      <c r="F1193" s="407"/>
      <c r="G1193" s="407"/>
      <c r="H1193" s="411" t="s">
        <v>2248</v>
      </c>
      <c r="I1193" s="410" t="s">
        <v>2249</v>
      </c>
      <c r="J1193" s="407"/>
      <c r="K1193" s="407"/>
      <c r="L1193" s="407">
        <v>150351</v>
      </c>
      <c r="M1193" s="409">
        <v>0</v>
      </c>
      <c r="N1193" s="417">
        <v>2559802.91</v>
      </c>
      <c r="O1193" s="417">
        <v>0</v>
      </c>
      <c r="P1193" s="417">
        <v>-21265220.77</v>
      </c>
    </row>
    <row r="1194" spans="1:16" ht="20.100000000000001" customHeight="1">
      <c r="A1194" s="412">
        <v>830</v>
      </c>
      <c r="B1194" s="406" t="s">
        <v>2184</v>
      </c>
      <c r="C1194" s="407"/>
      <c r="D1194" s="407"/>
      <c r="E1194" s="410" t="s">
        <v>2250</v>
      </c>
      <c r="F1194" s="407"/>
      <c r="G1194" s="407"/>
      <c r="H1194" s="411" t="s">
        <v>2251</v>
      </c>
      <c r="I1194" s="410" t="s">
        <v>2252</v>
      </c>
      <c r="J1194" s="407"/>
      <c r="K1194" s="407"/>
      <c r="L1194" s="407">
        <v>110001</v>
      </c>
      <c r="M1194" s="409">
        <v>0</v>
      </c>
      <c r="N1194" s="417">
        <v>403110.89</v>
      </c>
      <c r="O1194" s="417">
        <v>0</v>
      </c>
      <c r="P1194" s="417">
        <v>-21668331.66</v>
      </c>
    </row>
    <row r="1195" spans="1:16" ht="20.100000000000001" customHeight="1">
      <c r="A1195" s="412">
        <v>831</v>
      </c>
      <c r="B1195" s="406" t="s">
        <v>2184</v>
      </c>
      <c r="C1195" s="407"/>
      <c r="D1195" s="407"/>
      <c r="E1195" s="410" t="s">
        <v>2250</v>
      </c>
      <c r="F1195" s="407"/>
      <c r="G1195" s="407"/>
      <c r="H1195" s="411" t="s">
        <v>2251</v>
      </c>
      <c r="I1195" s="410" t="s">
        <v>2252</v>
      </c>
      <c r="J1195" s="407"/>
      <c r="K1195" s="407"/>
      <c r="L1195" s="407">
        <v>260357</v>
      </c>
      <c r="M1195" s="409">
        <v>0</v>
      </c>
      <c r="N1195" s="417">
        <v>0</v>
      </c>
      <c r="O1195" s="417">
        <v>2850919.17</v>
      </c>
      <c r="P1195" s="417">
        <v>-18817412.489999998</v>
      </c>
    </row>
    <row r="1196" spans="1:16" ht="20.100000000000001" customHeight="1">
      <c r="A1196" s="412">
        <v>832</v>
      </c>
      <c r="B1196" s="406" t="s">
        <v>2184</v>
      </c>
      <c r="C1196" s="407"/>
      <c r="D1196" s="407"/>
      <c r="E1196" s="410" t="s">
        <v>2250</v>
      </c>
      <c r="F1196" s="407"/>
      <c r="G1196" s="407"/>
      <c r="H1196" s="411" t="s">
        <v>2251</v>
      </c>
      <c r="I1196" s="410" t="s">
        <v>2252</v>
      </c>
      <c r="J1196" s="407"/>
      <c r="K1196" s="407"/>
      <c r="L1196" s="407">
        <v>150351</v>
      </c>
      <c r="M1196" s="409">
        <v>0</v>
      </c>
      <c r="N1196" s="417">
        <v>2447808.2799999998</v>
      </c>
      <c r="O1196" s="417">
        <v>0</v>
      </c>
      <c r="P1196" s="417">
        <v>-21265220.77</v>
      </c>
    </row>
    <row r="1197" spans="1:16" ht="20.100000000000001" customHeight="1">
      <c r="A1197" s="412">
        <v>833</v>
      </c>
      <c r="B1197" s="406" t="s">
        <v>2184</v>
      </c>
      <c r="C1197" s="407"/>
      <c r="D1197" s="407"/>
      <c r="E1197" s="410" t="s">
        <v>2253</v>
      </c>
      <c r="F1197" s="407"/>
      <c r="G1197" s="407"/>
      <c r="H1197" s="411" t="s">
        <v>2254</v>
      </c>
      <c r="I1197" s="410" t="s">
        <v>2255</v>
      </c>
      <c r="J1197" s="407"/>
      <c r="K1197" s="407"/>
      <c r="L1197" s="407">
        <v>260357</v>
      </c>
      <c r="M1197" s="409">
        <v>0</v>
      </c>
      <c r="N1197" s="417">
        <v>0</v>
      </c>
      <c r="O1197" s="417">
        <v>2716338.22</v>
      </c>
      <c r="P1197" s="417">
        <v>-18548882.550000001</v>
      </c>
    </row>
    <row r="1198" spans="1:16" ht="20.100000000000001" customHeight="1">
      <c r="A1198" s="412">
        <v>834</v>
      </c>
      <c r="B1198" s="406" t="s">
        <v>2184</v>
      </c>
      <c r="C1198" s="407"/>
      <c r="D1198" s="407"/>
      <c r="E1198" s="410" t="s">
        <v>2253</v>
      </c>
      <c r="F1198" s="407"/>
      <c r="G1198" s="407"/>
      <c r="H1198" s="411" t="s">
        <v>2254</v>
      </c>
      <c r="I1198" s="410" t="s">
        <v>2255</v>
      </c>
      <c r="J1198" s="407"/>
      <c r="K1198" s="407"/>
      <c r="L1198" s="407">
        <v>150351</v>
      </c>
      <c r="M1198" s="409">
        <v>0</v>
      </c>
      <c r="N1198" s="417">
        <v>2716338.22</v>
      </c>
      <c r="O1198" s="417">
        <v>0</v>
      </c>
      <c r="P1198" s="417">
        <v>-21265220.77</v>
      </c>
    </row>
    <row r="1199" spans="1:16" ht="20.100000000000001" customHeight="1">
      <c r="A1199" s="412">
        <v>835</v>
      </c>
      <c r="B1199" s="406" t="s">
        <v>2184</v>
      </c>
      <c r="C1199" s="407"/>
      <c r="D1199" s="407"/>
      <c r="E1199" s="410" t="s">
        <v>2256</v>
      </c>
      <c r="F1199" s="407"/>
      <c r="G1199" s="407"/>
      <c r="H1199" s="411" t="s">
        <v>2254</v>
      </c>
      <c r="I1199" s="410" t="s">
        <v>2255</v>
      </c>
      <c r="J1199" s="407"/>
      <c r="K1199" s="407"/>
      <c r="L1199" s="407">
        <v>260357</v>
      </c>
      <c r="M1199" s="409">
        <v>0</v>
      </c>
      <c r="N1199" s="417">
        <v>0</v>
      </c>
      <c r="O1199" s="417">
        <v>3040545.35</v>
      </c>
      <c r="P1199" s="417">
        <v>-18224675.420000002</v>
      </c>
    </row>
    <row r="1200" spans="1:16" ht="20.100000000000001" customHeight="1">
      <c r="A1200" s="412">
        <v>836</v>
      </c>
      <c r="B1200" s="406" t="s">
        <v>2184</v>
      </c>
      <c r="C1200" s="407"/>
      <c r="D1200" s="407"/>
      <c r="E1200" s="410" t="s">
        <v>2256</v>
      </c>
      <c r="F1200" s="407"/>
      <c r="G1200" s="407"/>
      <c r="H1200" s="411" t="s">
        <v>2254</v>
      </c>
      <c r="I1200" s="410" t="s">
        <v>2255</v>
      </c>
      <c r="J1200" s="407"/>
      <c r="K1200" s="407"/>
      <c r="L1200" s="407">
        <v>150351</v>
      </c>
      <c r="M1200" s="409">
        <v>0</v>
      </c>
      <c r="N1200" s="417">
        <v>3040545.35</v>
      </c>
      <c r="O1200" s="417">
        <v>0</v>
      </c>
      <c r="P1200" s="417">
        <v>-21265220.77</v>
      </c>
    </row>
    <row r="1201" spans="1:16" ht="20.100000000000001" customHeight="1">
      <c r="A1201" s="412">
        <v>837</v>
      </c>
      <c r="B1201" s="406" t="s">
        <v>2184</v>
      </c>
      <c r="C1201" s="407"/>
      <c r="D1201" s="407"/>
      <c r="E1201" s="410" t="s">
        <v>2257</v>
      </c>
      <c r="F1201" s="407"/>
      <c r="G1201" s="407"/>
      <c r="H1201" s="411" t="s">
        <v>2258</v>
      </c>
      <c r="I1201" s="410" t="s">
        <v>2259</v>
      </c>
      <c r="J1201" s="407"/>
      <c r="K1201" s="407"/>
      <c r="L1201" s="407">
        <v>260357</v>
      </c>
      <c r="M1201" s="409">
        <v>0</v>
      </c>
      <c r="N1201" s="417">
        <v>0</v>
      </c>
      <c r="O1201" s="417">
        <v>2095773.91</v>
      </c>
      <c r="P1201" s="417">
        <v>-19169446.859999999</v>
      </c>
    </row>
    <row r="1202" spans="1:16" ht="20.100000000000001" customHeight="1">
      <c r="A1202" s="412">
        <v>838</v>
      </c>
      <c r="B1202" s="406" t="s">
        <v>2184</v>
      </c>
      <c r="C1202" s="407"/>
      <c r="D1202" s="407"/>
      <c r="E1202" s="410" t="s">
        <v>2257</v>
      </c>
      <c r="F1202" s="407"/>
      <c r="G1202" s="407"/>
      <c r="H1202" s="411" t="s">
        <v>2258</v>
      </c>
      <c r="I1202" s="410" t="s">
        <v>2259</v>
      </c>
      <c r="J1202" s="407"/>
      <c r="K1202" s="407"/>
      <c r="L1202" s="407">
        <v>150351</v>
      </c>
      <c r="M1202" s="409">
        <v>0</v>
      </c>
      <c r="N1202" s="417">
        <v>2095773.91</v>
      </c>
      <c r="O1202" s="417">
        <v>0</v>
      </c>
      <c r="P1202" s="417">
        <v>-21265220.77</v>
      </c>
    </row>
    <row r="1203" spans="1:16" ht="20.100000000000001" customHeight="1">
      <c r="A1203" s="412">
        <v>839</v>
      </c>
      <c r="B1203" s="406" t="s">
        <v>2184</v>
      </c>
      <c r="C1203" s="407"/>
      <c r="D1203" s="407"/>
      <c r="E1203" s="410" t="s">
        <v>2260</v>
      </c>
      <c r="F1203" s="407"/>
      <c r="G1203" s="407"/>
      <c r="H1203" s="411" t="s">
        <v>2258</v>
      </c>
      <c r="I1203" s="410" t="s">
        <v>2259</v>
      </c>
      <c r="J1203" s="407"/>
      <c r="K1203" s="407"/>
      <c r="L1203" s="407">
        <v>260357</v>
      </c>
      <c r="M1203" s="409">
        <v>0</v>
      </c>
      <c r="N1203" s="417">
        <v>0</v>
      </c>
      <c r="O1203" s="417">
        <v>1203266.49</v>
      </c>
      <c r="P1203" s="417">
        <v>-20061954.280000001</v>
      </c>
    </row>
    <row r="1204" spans="1:16" ht="20.100000000000001" customHeight="1">
      <c r="A1204" s="412">
        <v>840</v>
      </c>
      <c r="B1204" s="406" t="s">
        <v>2184</v>
      </c>
      <c r="C1204" s="407"/>
      <c r="D1204" s="407"/>
      <c r="E1204" s="410" t="s">
        <v>2260</v>
      </c>
      <c r="F1204" s="407"/>
      <c r="G1204" s="407"/>
      <c r="H1204" s="411" t="s">
        <v>2258</v>
      </c>
      <c r="I1204" s="410" t="s">
        <v>2259</v>
      </c>
      <c r="J1204" s="407"/>
      <c r="K1204" s="407"/>
      <c r="L1204" s="407">
        <v>150351</v>
      </c>
      <c r="M1204" s="409">
        <v>0</v>
      </c>
      <c r="N1204" s="417">
        <v>1203266.49</v>
      </c>
      <c r="O1204" s="417">
        <v>0</v>
      </c>
      <c r="P1204" s="417">
        <v>-21265220.77</v>
      </c>
    </row>
    <row r="1205" spans="1:16" ht="20.100000000000001" customHeight="1">
      <c r="A1205" s="412">
        <v>841</v>
      </c>
      <c r="B1205" s="406" t="s">
        <v>2261</v>
      </c>
      <c r="C1205" s="407"/>
      <c r="D1205" s="407"/>
      <c r="E1205" s="410" t="s">
        <v>2262</v>
      </c>
      <c r="F1205" s="407"/>
      <c r="G1205" s="407"/>
      <c r="H1205" s="411" t="s">
        <v>2263</v>
      </c>
      <c r="I1205" s="410" t="s">
        <v>1148</v>
      </c>
      <c r="J1205" s="410" t="s">
        <v>1942</v>
      </c>
      <c r="K1205" s="407"/>
      <c r="L1205" s="407">
        <v>110001</v>
      </c>
      <c r="M1205" s="409">
        <v>0</v>
      </c>
      <c r="N1205" s="417">
        <v>45653.33</v>
      </c>
      <c r="O1205" s="417">
        <v>0</v>
      </c>
      <c r="P1205" s="417">
        <v>-21310874.100000001</v>
      </c>
    </row>
    <row r="1206" spans="1:16" ht="20.100000000000001" customHeight="1">
      <c r="A1206" s="412">
        <v>842</v>
      </c>
      <c r="B1206" s="406" t="s">
        <v>2261</v>
      </c>
      <c r="C1206" s="407"/>
      <c r="D1206" s="407"/>
      <c r="E1206" s="410" t="s">
        <v>2262</v>
      </c>
      <c r="F1206" s="407"/>
      <c r="G1206" s="407"/>
      <c r="H1206" s="411" t="s">
        <v>2263</v>
      </c>
      <c r="I1206" s="410" t="s">
        <v>1148</v>
      </c>
      <c r="J1206" s="410" t="s">
        <v>1942</v>
      </c>
      <c r="K1206" s="407"/>
      <c r="L1206" s="407">
        <v>110001</v>
      </c>
      <c r="M1206" s="409">
        <v>0</v>
      </c>
      <c r="N1206" s="417">
        <v>13780.39</v>
      </c>
      <c r="O1206" s="417">
        <v>0</v>
      </c>
      <c r="P1206" s="417">
        <v>-21324654.489999998</v>
      </c>
    </row>
    <row r="1207" spans="1:16" ht="20.100000000000001" customHeight="1">
      <c r="A1207" s="412">
        <v>843</v>
      </c>
      <c r="B1207" s="406" t="s">
        <v>2261</v>
      </c>
      <c r="C1207" s="407"/>
      <c r="D1207" s="407"/>
      <c r="E1207" s="410" t="s">
        <v>2262</v>
      </c>
      <c r="F1207" s="407"/>
      <c r="G1207" s="407"/>
      <c r="H1207" s="411" t="s">
        <v>2263</v>
      </c>
      <c r="I1207" s="410" t="s">
        <v>1148</v>
      </c>
      <c r="J1207" s="410" t="s">
        <v>1942</v>
      </c>
      <c r="K1207" s="407"/>
      <c r="L1207" s="407">
        <v>110001</v>
      </c>
      <c r="M1207" s="409">
        <v>0</v>
      </c>
      <c r="N1207" s="409">
        <v>8523.84</v>
      </c>
      <c r="O1207" s="409">
        <v>0</v>
      </c>
      <c r="P1207" s="415">
        <v>-21333178.329999998</v>
      </c>
    </row>
    <row r="1208" spans="1:16" ht="20.100000000000001" customHeight="1">
      <c r="A1208" s="412">
        <v>844</v>
      </c>
      <c r="B1208" s="406" t="s">
        <v>2261</v>
      </c>
      <c r="C1208" s="407"/>
      <c r="D1208" s="407"/>
      <c r="E1208" s="410" t="s">
        <v>2264</v>
      </c>
      <c r="F1208" s="407"/>
      <c r="G1208" s="407"/>
      <c r="H1208" s="411" t="s">
        <v>2265</v>
      </c>
      <c r="I1208" s="410" t="s">
        <v>1148</v>
      </c>
      <c r="J1208" s="410" t="s">
        <v>2177</v>
      </c>
      <c r="K1208" s="407"/>
      <c r="L1208" s="407">
        <v>150373</v>
      </c>
      <c r="M1208" s="409">
        <v>0</v>
      </c>
      <c r="N1208" s="417">
        <v>2912.07</v>
      </c>
      <c r="O1208" s="417">
        <v>0</v>
      </c>
      <c r="P1208" s="417">
        <v>-21336090.399999999</v>
      </c>
    </row>
    <row r="1209" spans="1:16" ht="20.100000000000001" customHeight="1">
      <c r="A1209" s="412">
        <v>845</v>
      </c>
      <c r="B1209" s="406" t="s">
        <v>2261</v>
      </c>
      <c r="C1209" s="407"/>
      <c r="D1209" s="407"/>
      <c r="E1209" s="410" t="s">
        <v>2264</v>
      </c>
      <c r="F1209" s="407"/>
      <c r="G1209" s="407"/>
      <c r="H1209" s="411" t="s">
        <v>2265</v>
      </c>
      <c r="I1209" s="410" t="s">
        <v>1148</v>
      </c>
      <c r="J1209" s="410" t="s">
        <v>2177</v>
      </c>
      <c r="K1209" s="407"/>
      <c r="L1209" s="407">
        <v>150373</v>
      </c>
      <c r="M1209" s="409">
        <v>0</v>
      </c>
      <c r="N1209" s="417">
        <v>139.13</v>
      </c>
      <c r="O1209" s="417">
        <v>0</v>
      </c>
      <c r="P1209" s="417">
        <v>-21336229.530000001</v>
      </c>
    </row>
    <row r="1210" spans="1:16" ht="20.100000000000001" customHeight="1">
      <c r="A1210" s="412">
        <v>846</v>
      </c>
      <c r="B1210" s="406" t="s">
        <v>1211</v>
      </c>
      <c r="C1210" s="407"/>
      <c r="D1210" s="407"/>
      <c r="E1210" s="410" t="s">
        <v>2266</v>
      </c>
      <c r="F1210" s="407"/>
      <c r="G1210" s="407"/>
      <c r="H1210" s="411" t="s">
        <v>2267</v>
      </c>
      <c r="I1210" s="410" t="s">
        <v>2267</v>
      </c>
      <c r="J1210" s="407"/>
      <c r="K1210" s="407"/>
      <c r="L1210" s="407">
        <v>110001</v>
      </c>
      <c r="M1210" s="409">
        <v>0</v>
      </c>
      <c r="N1210" s="409">
        <v>427.4</v>
      </c>
      <c r="O1210" s="409">
        <v>0</v>
      </c>
      <c r="P1210" s="409">
        <v>-21336656.93</v>
      </c>
    </row>
    <row r="1211" spans="1:16" ht="20.100000000000001" customHeight="1">
      <c r="A1211" s="412">
        <v>847</v>
      </c>
      <c r="B1211" s="406" t="s">
        <v>1211</v>
      </c>
      <c r="C1211" s="407"/>
      <c r="D1211" s="407"/>
      <c r="E1211" s="410" t="s">
        <v>1337</v>
      </c>
      <c r="F1211" s="407"/>
      <c r="G1211" s="407"/>
      <c r="H1211" s="411" t="s">
        <v>1338</v>
      </c>
      <c r="I1211" s="410" t="s">
        <v>1338</v>
      </c>
      <c r="J1211" s="407"/>
      <c r="K1211" s="407"/>
      <c r="L1211" s="407">
        <v>110001</v>
      </c>
      <c r="M1211" s="409">
        <v>0</v>
      </c>
      <c r="N1211" s="409">
        <v>0</v>
      </c>
      <c r="O1211" s="409">
        <v>153916</v>
      </c>
      <c r="P1211" s="423">
        <v>-21182740.93</v>
      </c>
    </row>
    <row r="1212" spans="1:16" ht="20.100000000000001" customHeight="1">
      <c r="A1212" s="412">
        <v>848</v>
      </c>
      <c r="B1212" s="406" t="s">
        <v>1211</v>
      </c>
      <c r="C1212" s="407"/>
      <c r="D1212" s="407"/>
      <c r="E1212" s="410" t="s">
        <v>2268</v>
      </c>
      <c r="F1212" s="407"/>
      <c r="G1212" s="407"/>
      <c r="H1212" s="411" t="s">
        <v>2269</v>
      </c>
      <c r="I1212" s="410" t="s">
        <v>2269</v>
      </c>
      <c r="J1212" s="407"/>
      <c r="K1212" s="407"/>
      <c r="L1212" s="407">
        <v>110001</v>
      </c>
      <c r="M1212" s="409">
        <v>0</v>
      </c>
      <c r="N1212" s="409">
        <v>6400</v>
      </c>
      <c r="O1212" s="409">
        <v>0</v>
      </c>
      <c r="P1212" s="409">
        <v>-21189140.93</v>
      </c>
    </row>
    <row r="1213" spans="1:16" ht="20.100000000000001" customHeight="1">
      <c r="A1213" s="412">
        <v>849</v>
      </c>
      <c r="B1213" s="406" t="s">
        <v>1211</v>
      </c>
      <c r="C1213" s="407"/>
      <c r="D1213" s="407"/>
      <c r="E1213" s="410" t="s">
        <v>2268</v>
      </c>
      <c r="F1213" s="407"/>
      <c r="G1213" s="407"/>
      <c r="H1213" s="411" t="s">
        <v>2269</v>
      </c>
      <c r="I1213" s="410" t="s">
        <v>2269</v>
      </c>
      <c r="J1213" s="407"/>
      <c r="K1213" s="407"/>
      <c r="L1213" s="407">
        <v>110001</v>
      </c>
      <c r="M1213" s="409">
        <v>0</v>
      </c>
      <c r="N1213" s="409">
        <v>0</v>
      </c>
      <c r="O1213" s="409">
        <v>3288.4</v>
      </c>
      <c r="P1213" s="409">
        <v>-21185852.530000001</v>
      </c>
    </row>
    <row r="1214" spans="1:16" ht="20.100000000000001" customHeight="1">
      <c r="A1214" s="412">
        <v>850</v>
      </c>
      <c r="B1214" s="406" t="s">
        <v>1211</v>
      </c>
      <c r="C1214" s="407"/>
      <c r="D1214" s="407"/>
      <c r="E1214" s="410" t="s">
        <v>2270</v>
      </c>
      <c r="F1214" s="407"/>
      <c r="G1214" s="407"/>
      <c r="H1214" s="411" t="s">
        <v>2271</v>
      </c>
      <c r="I1214" s="410" t="s">
        <v>2271</v>
      </c>
      <c r="J1214" s="407"/>
      <c r="K1214" s="407"/>
      <c r="L1214" s="407">
        <v>110001</v>
      </c>
      <c r="M1214" s="409">
        <v>0</v>
      </c>
      <c r="N1214" s="409">
        <v>6400</v>
      </c>
      <c r="O1214" s="409">
        <v>0</v>
      </c>
      <c r="P1214" s="409">
        <v>-21192252.530000001</v>
      </c>
    </row>
    <row r="1215" spans="1:16" ht="20.100000000000001" customHeight="1">
      <c r="A1215" s="412">
        <v>851</v>
      </c>
      <c r="B1215" s="406" t="s">
        <v>1211</v>
      </c>
      <c r="C1215" s="407"/>
      <c r="D1215" s="407"/>
      <c r="E1215" s="410" t="s">
        <v>2270</v>
      </c>
      <c r="F1215" s="407"/>
      <c r="G1215" s="407"/>
      <c r="H1215" s="411" t="s">
        <v>2271</v>
      </c>
      <c r="I1215" s="410" t="s">
        <v>2271</v>
      </c>
      <c r="J1215" s="407"/>
      <c r="K1215" s="407"/>
      <c r="L1215" s="407">
        <v>110001</v>
      </c>
      <c r="M1215" s="409">
        <v>0</v>
      </c>
      <c r="N1215" s="409">
        <v>0</v>
      </c>
      <c r="O1215" s="409">
        <v>3288.4</v>
      </c>
      <c r="P1215" s="409">
        <v>-21188964.129999999</v>
      </c>
    </row>
    <row r="1216" spans="1:16" ht="20.100000000000001" customHeight="1">
      <c r="A1216" s="412">
        <v>852</v>
      </c>
      <c r="B1216" s="406" t="s">
        <v>2272</v>
      </c>
      <c r="C1216" s="407"/>
      <c r="D1216" s="407"/>
      <c r="E1216" s="410" t="s">
        <v>2273</v>
      </c>
      <c r="F1216" s="407"/>
      <c r="G1216" s="407"/>
      <c r="H1216" s="411" t="s">
        <v>1936</v>
      </c>
      <c r="I1216" s="410" t="s">
        <v>1148</v>
      </c>
      <c r="J1216" s="410" t="s">
        <v>1934</v>
      </c>
      <c r="K1216" s="407"/>
      <c r="L1216" s="407">
        <v>150373</v>
      </c>
      <c r="M1216" s="409">
        <v>0</v>
      </c>
      <c r="N1216" s="409">
        <v>4576.1099999999997</v>
      </c>
      <c r="O1216" s="409">
        <v>0</v>
      </c>
      <c r="P1216" s="415">
        <v>-21193540.239999998</v>
      </c>
    </row>
    <row r="1217" spans="1:16" ht="20.100000000000001" customHeight="1">
      <c r="A1217" s="412">
        <v>853</v>
      </c>
      <c r="B1217" s="406" t="s">
        <v>2272</v>
      </c>
      <c r="C1217" s="407"/>
      <c r="D1217" s="407"/>
      <c r="E1217" s="410" t="s">
        <v>2273</v>
      </c>
      <c r="F1217" s="407"/>
      <c r="G1217" s="407"/>
      <c r="H1217" s="411" t="s">
        <v>1936</v>
      </c>
      <c r="I1217" s="410" t="s">
        <v>1148</v>
      </c>
      <c r="J1217" s="410" t="s">
        <v>1934</v>
      </c>
      <c r="K1217" s="407"/>
      <c r="L1217" s="407">
        <v>150373</v>
      </c>
      <c r="M1217" s="409">
        <v>0</v>
      </c>
      <c r="N1217" s="409">
        <v>937.42</v>
      </c>
      <c r="O1217" s="409">
        <v>0</v>
      </c>
      <c r="P1217" s="415">
        <v>-21194477.66</v>
      </c>
    </row>
    <row r="1218" spans="1:16" ht="20.100000000000001" customHeight="1">
      <c r="A1218" s="412">
        <v>854</v>
      </c>
      <c r="B1218" s="406" t="s">
        <v>2274</v>
      </c>
      <c r="C1218" s="407"/>
      <c r="D1218" s="407"/>
      <c r="E1218" s="410" t="s">
        <v>2275</v>
      </c>
      <c r="F1218" s="407"/>
      <c r="G1218" s="407"/>
      <c r="H1218" s="411" t="s">
        <v>2276</v>
      </c>
      <c r="I1218" s="410" t="s">
        <v>2276</v>
      </c>
      <c r="J1218" s="407"/>
      <c r="K1218" s="407"/>
      <c r="L1218" s="407">
        <v>110001</v>
      </c>
      <c r="M1218" s="409">
        <v>0</v>
      </c>
      <c r="N1218" s="409">
        <v>0</v>
      </c>
      <c r="O1218" s="409">
        <v>50.1</v>
      </c>
      <c r="P1218" s="409">
        <v>-21194427.559999999</v>
      </c>
    </row>
    <row r="1219" spans="1:16" ht="20.100000000000001" customHeight="1">
      <c r="A1219" s="412">
        <v>855</v>
      </c>
      <c r="B1219" s="406" t="s">
        <v>2274</v>
      </c>
      <c r="C1219" s="407"/>
      <c r="D1219" s="407"/>
      <c r="E1219" s="410" t="s">
        <v>2277</v>
      </c>
      <c r="F1219" s="407"/>
      <c r="G1219" s="407"/>
      <c r="H1219" s="411" t="s">
        <v>2278</v>
      </c>
      <c r="I1219" s="410" t="s">
        <v>2278</v>
      </c>
      <c r="J1219" s="407"/>
      <c r="K1219" s="407"/>
      <c r="L1219" s="407">
        <v>110001</v>
      </c>
      <c r="M1219" s="409">
        <v>0</v>
      </c>
      <c r="N1219" s="409">
        <v>0</v>
      </c>
      <c r="O1219" s="409">
        <v>110316</v>
      </c>
      <c r="P1219" s="414">
        <v>-21084111.559999999</v>
      </c>
    </row>
    <row r="1220" spans="1:16" ht="20.100000000000001" customHeight="1">
      <c r="A1220" s="412">
        <v>856</v>
      </c>
      <c r="B1220" s="406" t="s">
        <v>1185</v>
      </c>
      <c r="C1220" s="407"/>
      <c r="D1220" s="407"/>
      <c r="E1220" s="410" t="s">
        <v>1186</v>
      </c>
      <c r="F1220" s="407"/>
      <c r="G1220" s="407"/>
      <c r="H1220" s="411" t="s">
        <v>1187</v>
      </c>
      <c r="I1220" s="410" t="s">
        <v>1188</v>
      </c>
      <c r="J1220" s="407"/>
      <c r="K1220" s="407"/>
      <c r="L1220" s="407">
        <v>110001</v>
      </c>
      <c r="M1220" s="409">
        <v>0</v>
      </c>
      <c r="N1220" s="409">
        <v>0</v>
      </c>
      <c r="O1220" s="409">
        <v>2907</v>
      </c>
      <c r="P1220" s="418">
        <v>-21081204.559999999</v>
      </c>
    </row>
    <row r="1221" spans="1:16" ht="20.100000000000001" customHeight="1">
      <c r="A1221" s="412">
        <v>857</v>
      </c>
      <c r="B1221" s="406" t="s">
        <v>1189</v>
      </c>
      <c r="C1221" s="407"/>
      <c r="D1221" s="407"/>
      <c r="E1221" s="410" t="s">
        <v>1190</v>
      </c>
      <c r="F1221" s="407"/>
      <c r="G1221" s="407"/>
      <c r="H1221" s="411" t="s">
        <v>1191</v>
      </c>
      <c r="I1221" s="410" t="s">
        <v>1191</v>
      </c>
      <c r="J1221" s="407"/>
      <c r="K1221" s="407"/>
      <c r="L1221" s="407">
        <v>110001</v>
      </c>
      <c r="M1221" s="409">
        <v>0</v>
      </c>
      <c r="N1221" s="409">
        <v>0</v>
      </c>
      <c r="O1221" s="409">
        <v>130707.08</v>
      </c>
      <c r="P1221" s="418">
        <v>-20950497.48</v>
      </c>
    </row>
    <row r="1222" spans="1:16" ht="20.100000000000001" customHeight="1">
      <c r="A1222" s="412">
        <v>858</v>
      </c>
      <c r="B1222" s="406" t="s">
        <v>1274</v>
      </c>
      <c r="C1222" s="407"/>
      <c r="D1222" s="407"/>
      <c r="E1222" s="410" t="s">
        <v>2279</v>
      </c>
      <c r="F1222" s="407"/>
      <c r="G1222" s="407"/>
      <c r="H1222" s="411" t="s">
        <v>2280</v>
      </c>
      <c r="I1222" s="410" t="s">
        <v>2280</v>
      </c>
      <c r="J1222" s="407"/>
      <c r="K1222" s="407"/>
      <c r="L1222" s="407">
        <v>110001</v>
      </c>
      <c r="M1222" s="409">
        <v>0</v>
      </c>
      <c r="N1222" s="409">
        <v>42456</v>
      </c>
      <c r="O1222" s="409">
        <v>0</v>
      </c>
      <c r="P1222" s="409">
        <v>-20992953.48</v>
      </c>
    </row>
    <row r="1223" spans="1:16" ht="20.100000000000001" customHeight="1">
      <c r="A1223" s="412">
        <v>859</v>
      </c>
      <c r="B1223" s="406" t="s">
        <v>1274</v>
      </c>
      <c r="C1223" s="407"/>
      <c r="D1223" s="407"/>
      <c r="E1223" s="410" t="s">
        <v>2279</v>
      </c>
      <c r="F1223" s="407"/>
      <c r="G1223" s="407"/>
      <c r="H1223" s="411" t="s">
        <v>2280</v>
      </c>
      <c r="I1223" s="410" t="s">
        <v>2280</v>
      </c>
      <c r="J1223" s="407"/>
      <c r="K1223" s="407"/>
      <c r="L1223" s="407">
        <v>110001</v>
      </c>
      <c r="M1223" s="409">
        <v>0</v>
      </c>
      <c r="N1223" s="409">
        <v>52200</v>
      </c>
      <c r="O1223" s="409">
        <v>0</v>
      </c>
      <c r="P1223" s="409">
        <v>-21045153.48</v>
      </c>
    </row>
    <row r="1224" spans="1:16" ht="20.100000000000001" customHeight="1">
      <c r="A1224" s="412">
        <v>860</v>
      </c>
      <c r="B1224" s="406" t="s">
        <v>1274</v>
      </c>
      <c r="C1224" s="407"/>
      <c r="D1224" s="407"/>
      <c r="E1224" s="410" t="s">
        <v>2281</v>
      </c>
      <c r="F1224" s="407"/>
      <c r="G1224" s="407"/>
      <c r="H1224" s="411" t="s">
        <v>2282</v>
      </c>
      <c r="I1224" s="410" t="s">
        <v>2282</v>
      </c>
      <c r="J1224" s="407"/>
      <c r="K1224" s="407"/>
      <c r="L1224" s="407">
        <v>110001</v>
      </c>
      <c r="M1224" s="409">
        <v>0</v>
      </c>
      <c r="N1224" s="409">
        <v>0</v>
      </c>
      <c r="O1224" s="409">
        <v>2198665.3199999998</v>
      </c>
      <c r="P1224" s="414">
        <v>-18846488.16</v>
      </c>
    </row>
    <row r="1225" spans="1:16" ht="20.100000000000001" customHeight="1">
      <c r="A1225" s="412">
        <v>861</v>
      </c>
      <c r="B1225" s="406" t="s">
        <v>1274</v>
      </c>
      <c r="C1225" s="407"/>
      <c r="D1225" s="407"/>
      <c r="E1225" s="410" t="s">
        <v>2283</v>
      </c>
      <c r="F1225" s="407"/>
      <c r="G1225" s="407"/>
      <c r="H1225" s="411" t="s">
        <v>2284</v>
      </c>
      <c r="I1225" s="410" t="s">
        <v>2284</v>
      </c>
      <c r="J1225" s="407"/>
      <c r="K1225" s="407"/>
      <c r="L1225" s="407">
        <v>110001</v>
      </c>
      <c r="M1225" s="409">
        <v>0</v>
      </c>
      <c r="N1225" s="409">
        <v>0</v>
      </c>
      <c r="O1225" s="409">
        <v>2492753.66</v>
      </c>
      <c r="P1225" s="414">
        <v>-16353734.5</v>
      </c>
    </row>
    <row r="1226" spans="1:16" ht="20.100000000000001" customHeight="1">
      <c r="A1226" s="412">
        <v>862</v>
      </c>
      <c r="B1226" s="406" t="s">
        <v>1274</v>
      </c>
      <c r="C1226" s="407"/>
      <c r="D1226" s="407"/>
      <c r="E1226" s="410" t="s">
        <v>2285</v>
      </c>
      <c r="F1226" s="407"/>
      <c r="G1226" s="407"/>
      <c r="H1226" s="411" t="s">
        <v>2286</v>
      </c>
      <c r="I1226" s="410" t="s">
        <v>2287</v>
      </c>
      <c r="J1226" s="407"/>
      <c r="K1226" s="407"/>
      <c r="L1226" s="407">
        <v>110001</v>
      </c>
      <c r="M1226" s="409">
        <v>0</v>
      </c>
      <c r="N1226" s="409">
        <v>882641.71</v>
      </c>
      <c r="O1226" s="409">
        <v>0</v>
      </c>
      <c r="P1226" s="424">
        <v>-17236376.210000001</v>
      </c>
    </row>
    <row r="1227" spans="1:16" ht="20.100000000000001" customHeight="1">
      <c r="A1227" s="412">
        <v>863</v>
      </c>
      <c r="B1227" s="406" t="s">
        <v>1274</v>
      </c>
      <c r="C1227" s="407"/>
      <c r="D1227" s="407"/>
      <c r="E1227" s="410" t="s">
        <v>2285</v>
      </c>
      <c r="F1227" s="407"/>
      <c r="G1227" s="407"/>
      <c r="H1227" s="411" t="s">
        <v>2286</v>
      </c>
      <c r="I1227" s="410" t="s">
        <v>2288</v>
      </c>
      <c r="J1227" s="407"/>
      <c r="K1227" s="407"/>
      <c r="L1227" s="407">
        <v>110001</v>
      </c>
      <c r="M1227" s="409">
        <v>0</v>
      </c>
      <c r="N1227" s="409">
        <v>1307094.18</v>
      </c>
      <c r="O1227" s="409">
        <v>0</v>
      </c>
      <c r="P1227" s="424">
        <v>-18543470.390000001</v>
      </c>
    </row>
    <row r="1228" spans="1:16" ht="20.100000000000001" customHeight="1">
      <c r="A1228" s="412">
        <v>864</v>
      </c>
      <c r="B1228" s="406" t="s">
        <v>1274</v>
      </c>
      <c r="C1228" s="407"/>
      <c r="D1228" s="407"/>
      <c r="E1228" s="410" t="s">
        <v>2285</v>
      </c>
      <c r="F1228" s="407"/>
      <c r="G1228" s="407"/>
      <c r="H1228" s="411" t="s">
        <v>2286</v>
      </c>
      <c r="I1228" s="410" t="s">
        <v>2289</v>
      </c>
      <c r="J1228" s="407"/>
      <c r="K1228" s="407"/>
      <c r="L1228" s="407">
        <v>110001</v>
      </c>
      <c r="M1228" s="409">
        <v>0</v>
      </c>
      <c r="N1228" s="409">
        <v>1051524.6599999999</v>
      </c>
      <c r="O1228" s="409">
        <v>0</v>
      </c>
      <c r="P1228" s="424">
        <v>-19594995.050000001</v>
      </c>
    </row>
    <row r="1229" spans="1:16" ht="20.100000000000001" customHeight="1">
      <c r="A1229" s="412">
        <v>865</v>
      </c>
      <c r="B1229" s="406" t="s">
        <v>1274</v>
      </c>
      <c r="C1229" s="407"/>
      <c r="D1229" s="407"/>
      <c r="E1229" s="410" t="s">
        <v>2285</v>
      </c>
      <c r="F1229" s="407"/>
      <c r="G1229" s="407"/>
      <c r="H1229" s="411" t="s">
        <v>2286</v>
      </c>
      <c r="I1229" s="410" t="s">
        <v>2290</v>
      </c>
      <c r="J1229" s="407"/>
      <c r="K1229" s="407"/>
      <c r="L1229" s="407">
        <v>110001</v>
      </c>
      <c r="M1229" s="409">
        <v>0</v>
      </c>
      <c r="N1229" s="409">
        <v>886820.42</v>
      </c>
      <c r="O1229" s="409">
        <v>0</v>
      </c>
      <c r="P1229" s="424">
        <v>-20481815.469999999</v>
      </c>
    </row>
    <row r="1230" spans="1:16" ht="20.100000000000001" customHeight="1">
      <c r="A1230" s="412">
        <v>866</v>
      </c>
      <c r="B1230" s="406" t="s">
        <v>1274</v>
      </c>
      <c r="C1230" s="407"/>
      <c r="D1230" s="407"/>
      <c r="E1230" s="410" t="s">
        <v>2285</v>
      </c>
      <c r="F1230" s="407"/>
      <c r="G1230" s="407"/>
      <c r="H1230" s="411" t="s">
        <v>2286</v>
      </c>
      <c r="I1230" s="410" t="s">
        <v>2291</v>
      </c>
      <c r="J1230" s="407"/>
      <c r="K1230" s="407"/>
      <c r="L1230" s="407">
        <v>110001</v>
      </c>
      <c r="M1230" s="409">
        <v>0</v>
      </c>
      <c r="N1230" s="409">
        <v>2198665.3199999998</v>
      </c>
      <c r="O1230" s="409">
        <v>0</v>
      </c>
      <c r="P1230" s="424">
        <v>-22680480.789999999</v>
      </c>
    </row>
    <row r="1231" spans="1:16" ht="20.100000000000001" customHeight="1">
      <c r="A1231" s="412">
        <v>867</v>
      </c>
      <c r="B1231" s="406" t="s">
        <v>1274</v>
      </c>
      <c r="C1231" s="407"/>
      <c r="D1231" s="407"/>
      <c r="E1231" s="410" t="s">
        <v>2285</v>
      </c>
      <c r="F1231" s="407"/>
      <c r="G1231" s="407"/>
      <c r="H1231" s="411" t="s">
        <v>2286</v>
      </c>
      <c r="I1231" s="410" t="s">
        <v>2292</v>
      </c>
      <c r="J1231" s="407"/>
      <c r="K1231" s="407"/>
      <c r="L1231" s="407">
        <v>110001</v>
      </c>
      <c r="M1231" s="409">
        <v>0</v>
      </c>
      <c r="N1231" s="409">
        <v>2492753.96</v>
      </c>
      <c r="O1231" s="409">
        <v>0</v>
      </c>
      <c r="P1231" s="424">
        <v>-25173234.75</v>
      </c>
    </row>
    <row r="1232" spans="1:16" ht="20.100000000000001" customHeight="1">
      <c r="A1232" s="412">
        <v>868</v>
      </c>
      <c r="B1232" s="406" t="s">
        <v>1274</v>
      </c>
      <c r="C1232" s="407"/>
      <c r="D1232" s="407"/>
      <c r="E1232" s="410" t="s">
        <v>2285</v>
      </c>
      <c r="F1232" s="407"/>
      <c r="G1232" s="407"/>
      <c r="H1232" s="411" t="s">
        <v>2286</v>
      </c>
      <c r="I1232" s="410" t="s">
        <v>2293</v>
      </c>
      <c r="J1232" s="407"/>
      <c r="K1232" s="407"/>
      <c r="L1232" s="407">
        <v>110001</v>
      </c>
      <c r="M1232" s="409">
        <v>0</v>
      </c>
      <c r="N1232" s="409">
        <v>6017691.3200000003</v>
      </c>
      <c r="O1232" s="409">
        <v>0</v>
      </c>
      <c r="P1232" s="424">
        <v>-31190926.07</v>
      </c>
    </row>
    <row r="1233" spans="1:16" ht="20.100000000000001" customHeight="1">
      <c r="A1233" s="412">
        <v>869</v>
      </c>
      <c r="B1233" s="406" t="s">
        <v>1274</v>
      </c>
      <c r="C1233" s="407"/>
      <c r="D1233" s="407"/>
      <c r="E1233" s="410" t="s">
        <v>1275</v>
      </c>
      <c r="F1233" s="407"/>
      <c r="G1233" s="407"/>
      <c r="H1233" s="411" t="s">
        <v>1276</v>
      </c>
      <c r="I1233" s="410" t="s">
        <v>1276</v>
      </c>
      <c r="J1233" s="407"/>
      <c r="K1233" s="407"/>
      <c r="L1233" s="407">
        <v>110001</v>
      </c>
      <c r="M1233" s="409">
        <v>0</v>
      </c>
      <c r="N1233" s="409">
        <v>0</v>
      </c>
      <c r="O1233" s="409">
        <v>42402.2</v>
      </c>
      <c r="P1233" s="423">
        <v>-31148523.870000001</v>
      </c>
    </row>
    <row r="1234" spans="1:16" ht="20.100000000000001" customHeight="1">
      <c r="A1234" s="412">
        <v>870</v>
      </c>
      <c r="B1234" s="406" t="s">
        <v>2294</v>
      </c>
      <c r="C1234" s="407"/>
      <c r="D1234" s="407"/>
      <c r="E1234" s="410" t="s">
        <v>2295</v>
      </c>
      <c r="F1234" s="407"/>
      <c r="G1234" s="407"/>
      <c r="H1234" s="411" t="s">
        <v>2296</v>
      </c>
      <c r="I1234" s="410" t="s">
        <v>1148</v>
      </c>
      <c r="J1234" s="410" t="s">
        <v>1452</v>
      </c>
      <c r="K1234" s="407"/>
      <c r="L1234" s="407">
        <v>110001</v>
      </c>
      <c r="M1234" s="409">
        <v>0</v>
      </c>
      <c r="N1234" s="417">
        <v>10766.67</v>
      </c>
      <c r="O1234" s="417">
        <v>0</v>
      </c>
      <c r="P1234" s="417">
        <v>-31159290.539999999</v>
      </c>
    </row>
    <row r="1235" spans="1:16" ht="20.100000000000001" customHeight="1">
      <c r="A1235" s="412">
        <v>871</v>
      </c>
      <c r="B1235" s="406" t="s">
        <v>2297</v>
      </c>
      <c r="C1235" s="407"/>
      <c r="D1235" s="407"/>
      <c r="E1235" s="410" t="s">
        <v>2298</v>
      </c>
      <c r="F1235" s="407"/>
      <c r="G1235" s="407"/>
      <c r="H1235" s="411" t="s">
        <v>2299</v>
      </c>
      <c r="I1235" s="410" t="s">
        <v>1148</v>
      </c>
      <c r="J1235" s="410" t="s">
        <v>2300</v>
      </c>
      <c r="K1235" s="410" t="s">
        <v>2301</v>
      </c>
      <c r="L1235" s="407">
        <v>150373</v>
      </c>
      <c r="M1235" s="409">
        <v>0</v>
      </c>
      <c r="N1235" s="409">
        <v>0</v>
      </c>
      <c r="O1235" s="409">
        <v>1622.6</v>
      </c>
      <c r="P1235" s="415">
        <v>-31157667.940000001</v>
      </c>
    </row>
    <row r="1236" spans="1:16" ht="20.100000000000001" customHeight="1">
      <c r="A1236" s="412">
        <v>872</v>
      </c>
      <c r="B1236" s="406" t="s">
        <v>2297</v>
      </c>
      <c r="C1236" s="407"/>
      <c r="D1236" s="407"/>
      <c r="E1236" s="410" t="s">
        <v>2302</v>
      </c>
      <c r="F1236" s="407"/>
      <c r="G1236" s="407"/>
      <c r="H1236" s="411" t="s">
        <v>2303</v>
      </c>
      <c r="I1236" s="410" t="s">
        <v>1148</v>
      </c>
      <c r="J1236" s="410" t="s">
        <v>2304</v>
      </c>
      <c r="K1236" s="410" t="s">
        <v>2305</v>
      </c>
      <c r="L1236" s="407">
        <v>110001</v>
      </c>
      <c r="M1236" s="409">
        <v>0</v>
      </c>
      <c r="N1236" s="409">
        <v>0</v>
      </c>
      <c r="O1236" s="409">
        <v>2324.69</v>
      </c>
      <c r="P1236" s="415">
        <v>-31155343.25</v>
      </c>
    </row>
    <row r="1237" spans="1:16" ht="20.100000000000001" customHeight="1">
      <c r="A1237" s="412">
        <v>873</v>
      </c>
      <c r="B1237" s="406" t="s">
        <v>2297</v>
      </c>
      <c r="C1237" s="407"/>
      <c r="D1237" s="407"/>
      <c r="E1237" s="410" t="s">
        <v>2302</v>
      </c>
      <c r="F1237" s="407"/>
      <c r="G1237" s="407"/>
      <c r="H1237" s="411" t="s">
        <v>2303</v>
      </c>
      <c r="I1237" s="410" t="s">
        <v>1148</v>
      </c>
      <c r="J1237" s="410" t="s">
        <v>2304</v>
      </c>
      <c r="K1237" s="410" t="s">
        <v>2305</v>
      </c>
      <c r="L1237" s="407">
        <v>110001</v>
      </c>
      <c r="M1237" s="409">
        <v>0</v>
      </c>
      <c r="N1237" s="409">
        <v>0</v>
      </c>
      <c r="O1237" s="409">
        <v>155.54</v>
      </c>
      <c r="P1237" s="415">
        <v>-31155187.710000001</v>
      </c>
    </row>
    <row r="1238" spans="1:16" ht="20.100000000000001" customHeight="1">
      <c r="A1238" s="412">
        <v>874</v>
      </c>
      <c r="B1238" s="406" t="s">
        <v>2297</v>
      </c>
      <c r="C1238" s="407"/>
      <c r="D1238" s="407"/>
      <c r="E1238" s="410" t="s">
        <v>2302</v>
      </c>
      <c r="F1238" s="407"/>
      <c r="G1238" s="407"/>
      <c r="H1238" s="411" t="s">
        <v>2303</v>
      </c>
      <c r="I1238" s="410" t="s">
        <v>1148</v>
      </c>
      <c r="J1238" s="410" t="s">
        <v>2304</v>
      </c>
      <c r="K1238" s="410" t="s">
        <v>2305</v>
      </c>
      <c r="L1238" s="407">
        <v>110001</v>
      </c>
      <c r="M1238" s="409">
        <v>0</v>
      </c>
      <c r="N1238" s="409">
        <v>0</v>
      </c>
      <c r="O1238" s="409">
        <v>191.13</v>
      </c>
      <c r="P1238" s="415">
        <v>-31154996.579999998</v>
      </c>
    </row>
    <row r="1239" spans="1:16" ht="20.100000000000001" customHeight="1">
      <c r="A1239" s="412">
        <v>875</v>
      </c>
      <c r="B1239" s="406" t="s">
        <v>2297</v>
      </c>
      <c r="C1239" s="407"/>
      <c r="D1239" s="407"/>
      <c r="E1239" s="410" t="s">
        <v>2306</v>
      </c>
      <c r="F1239" s="407"/>
      <c r="G1239" s="407"/>
      <c r="H1239" s="411" t="s">
        <v>2303</v>
      </c>
      <c r="I1239" s="410" t="s">
        <v>1148</v>
      </c>
      <c r="J1239" s="410" t="s">
        <v>2307</v>
      </c>
      <c r="K1239" s="410" t="s">
        <v>2308</v>
      </c>
      <c r="L1239" s="407">
        <v>110001</v>
      </c>
      <c r="M1239" s="409">
        <v>0</v>
      </c>
      <c r="N1239" s="409">
        <v>0</v>
      </c>
      <c r="O1239" s="409">
        <v>2324.69</v>
      </c>
      <c r="P1239" s="415">
        <v>-31152671.890000001</v>
      </c>
    </row>
    <row r="1240" spans="1:16" ht="20.100000000000001" customHeight="1">
      <c r="A1240" s="412">
        <v>876</v>
      </c>
      <c r="B1240" s="406" t="s">
        <v>2297</v>
      </c>
      <c r="C1240" s="407"/>
      <c r="D1240" s="407"/>
      <c r="E1240" s="410" t="s">
        <v>2306</v>
      </c>
      <c r="F1240" s="407"/>
      <c r="G1240" s="407"/>
      <c r="H1240" s="411" t="s">
        <v>2303</v>
      </c>
      <c r="I1240" s="410" t="s">
        <v>1148</v>
      </c>
      <c r="J1240" s="410" t="s">
        <v>2307</v>
      </c>
      <c r="K1240" s="410" t="s">
        <v>2308</v>
      </c>
      <c r="L1240" s="407">
        <v>110001</v>
      </c>
      <c r="M1240" s="409">
        <v>0</v>
      </c>
      <c r="N1240" s="409">
        <v>0</v>
      </c>
      <c r="O1240" s="409">
        <v>155.54</v>
      </c>
      <c r="P1240" s="415">
        <v>-31152516.350000001</v>
      </c>
    </row>
    <row r="1241" spans="1:16" ht="20.100000000000001" customHeight="1">
      <c r="A1241" s="412">
        <v>877</v>
      </c>
      <c r="B1241" s="406" t="s">
        <v>2297</v>
      </c>
      <c r="C1241" s="407"/>
      <c r="D1241" s="407"/>
      <c r="E1241" s="410" t="s">
        <v>2306</v>
      </c>
      <c r="F1241" s="407"/>
      <c r="G1241" s="407"/>
      <c r="H1241" s="411" t="s">
        <v>2303</v>
      </c>
      <c r="I1241" s="410" t="s">
        <v>1148</v>
      </c>
      <c r="J1241" s="410" t="s">
        <v>2307</v>
      </c>
      <c r="K1241" s="410" t="s">
        <v>2308</v>
      </c>
      <c r="L1241" s="407">
        <v>110001</v>
      </c>
      <c r="M1241" s="409">
        <v>0</v>
      </c>
      <c r="N1241" s="409">
        <v>0</v>
      </c>
      <c r="O1241" s="409">
        <v>191.13</v>
      </c>
      <c r="P1241" s="415">
        <v>-31152325.219999999</v>
      </c>
    </row>
    <row r="1242" spans="1:16" ht="20.100000000000001" customHeight="1">
      <c r="A1242" s="412">
        <v>878</v>
      </c>
      <c r="B1242" s="406" t="s">
        <v>1196</v>
      </c>
      <c r="C1242" s="407"/>
      <c r="D1242" s="407"/>
      <c r="E1242" s="410" t="s">
        <v>2309</v>
      </c>
      <c r="F1242" s="407"/>
      <c r="G1242" s="407"/>
      <c r="H1242" s="411" t="s">
        <v>2310</v>
      </c>
      <c r="I1242" s="410" t="s">
        <v>1148</v>
      </c>
      <c r="J1242" s="410" t="s">
        <v>2311</v>
      </c>
      <c r="K1242" s="410" t="s">
        <v>2312</v>
      </c>
      <c r="L1242" s="407">
        <v>150373</v>
      </c>
      <c r="M1242" s="409">
        <v>0</v>
      </c>
      <c r="N1242" s="409">
        <v>0</v>
      </c>
      <c r="O1242" s="409">
        <v>6730.1</v>
      </c>
      <c r="P1242" s="415">
        <v>-31145595.120000001</v>
      </c>
    </row>
    <row r="1243" spans="1:16" ht="20.100000000000001" customHeight="1">
      <c r="A1243" s="412">
        <v>879</v>
      </c>
      <c r="B1243" s="406" t="s">
        <v>1196</v>
      </c>
      <c r="C1243" s="407"/>
      <c r="D1243" s="407"/>
      <c r="E1243" s="410" t="s">
        <v>2309</v>
      </c>
      <c r="F1243" s="407"/>
      <c r="G1243" s="407"/>
      <c r="H1243" s="411" t="s">
        <v>2310</v>
      </c>
      <c r="I1243" s="410" t="s">
        <v>1148</v>
      </c>
      <c r="J1243" s="410" t="s">
        <v>2311</v>
      </c>
      <c r="K1243" s="410" t="s">
        <v>2312</v>
      </c>
      <c r="L1243" s="407">
        <v>150373</v>
      </c>
      <c r="M1243" s="409">
        <v>0</v>
      </c>
      <c r="N1243" s="409">
        <v>0</v>
      </c>
      <c r="O1243" s="409">
        <v>553.28</v>
      </c>
      <c r="P1243" s="415">
        <v>-31145041.84</v>
      </c>
    </row>
    <row r="1244" spans="1:16" ht="20.100000000000001" customHeight="1">
      <c r="A1244" s="412">
        <v>880</v>
      </c>
      <c r="B1244" s="406" t="s">
        <v>1196</v>
      </c>
      <c r="C1244" s="407"/>
      <c r="D1244" s="407"/>
      <c r="E1244" s="410" t="s">
        <v>2309</v>
      </c>
      <c r="F1244" s="407"/>
      <c r="G1244" s="407"/>
      <c r="H1244" s="411" t="s">
        <v>2310</v>
      </c>
      <c r="I1244" s="410" t="s">
        <v>1148</v>
      </c>
      <c r="J1244" s="410" t="s">
        <v>2311</v>
      </c>
      <c r="K1244" s="410" t="s">
        <v>2312</v>
      </c>
      <c r="L1244" s="407">
        <v>150373</v>
      </c>
      <c r="M1244" s="409">
        <v>0</v>
      </c>
      <c r="N1244" s="409">
        <v>0</v>
      </c>
      <c r="O1244" s="409">
        <v>553.28</v>
      </c>
      <c r="P1244" s="415">
        <v>-31144488.559999999</v>
      </c>
    </row>
    <row r="1245" spans="1:16" ht="20.100000000000001" customHeight="1">
      <c r="A1245" s="412">
        <v>881</v>
      </c>
      <c r="B1245" s="406" t="s">
        <v>1196</v>
      </c>
      <c r="C1245" s="407"/>
      <c r="D1245" s="407"/>
      <c r="E1245" s="410" t="s">
        <v>2309</v>
      </c>
      <c r="F1245" s="407"/>
      <c r="G1245" s="407"/>
      <c r="H1245" s="411" t="s">
        <v>2310</v>
      </c>
      <c r="I1245" s="410" t="s">
        <v>1148</v>
      </c>
      <c r="J1245" s="410" t="s">
        <v>2311</v>
      </c>
      <c r="K1245" s="410" t="s">
        <v>2312</v>
      </c>
      <c r="L1245" s="407">
        <v>150373</v>
      </c>
      <c r="M1245" s="409">
        <v>0</v>
      </c>
      <c r="N1245" s="409">
        <v>0</v>
      </c>
      <c r="O1245" s="409">
        <v>404.42</v>
      </c>
      <c r="P1245" s="415">
        <v>-31144084.140000001</v>
      </c>
    </row>
    <row r="1246" spans="1:16" ht="20.100000000000001" customHeight="1">
      <c r="A1246" s="412">
        <v>882</v>
      </c>
      <c r="B1246" s="406" t="s">
        <v>1233</v>
      </c>
      <c r="C1246" s="407"/>
      <c r="D1246" s="407"/>
      <c r="E1246" s="410" t="s">
        <v>1299</v>
      </c>
      <c r="F1246" s="407"/>
      <c r="G1246" s="407"/>
      <c r="H1246" s="411" t="s">
        <v>1300</v>
      </c>
      <c r="I1246" s="410" t="s">
        <v>1300</v>
      </c>
      <c r="J1246" s="407"/>
      <c r="K1246" s="407"/>
      <c r="L1246" s="407">
        <v>110001</v>
      </c>
      <c r="M1246" s="409">
        <v>0</v>
      </c>
      <c r="N1246" s="409">
        <v>0</v>
      </c>
      <c r="O1246" s="409">
        <v>48398.25</v>
      </c>
      <c r="P1246" s="409">
        <v>-31095685.890000001</v>
      </c>
    </row>
    <row r="1247" spans="1:16" ht="20.100000000000001" customHeight="1">
      <c r="A1247" s="412">
        <v>883</v>
      </c>
      <c r="B1247" s="406" t="s">
        <v>1233</v>
      </c>
      <c r="C1247" s="407"/>
      <c r="D1247" s="407"/>
      <c r="E1247" s="410" t="s">
        <v>2313</v>
      </c>
      <c r="F1247" s="407"/>
      <c r="G1247" s="407"/>
      <c r="H1247" s="411" t="s">
        <v>2314</v>
      </c>
      <c r="I1247" s="410" t="s">
        <v>2315</v>
      </c>
      <c r="J1247" s="407"/>
      <c r="K1247" s="407"/>
      <c r="L1247" s="407">
        <v>110001</v>
      </c>
      <c r="M1247" s="409">
        <v>0</v>
      </c>
      <c r="N1247" s="409">
        <v>9298325.1600000001</v>
      </c>
      <c r="O1247" s="409">
        <v>0</v>
      </c>
      <c r="P1247" s="424">
        <v>-40394011.049999997</v>
      </c>
    </row>
    <row r="1248" spans="1:16" ht="20.100000000000001" customHeight="1">
      <c r="A1248" s="412">
        <v>884</v>
      </c>
      <c r="B1248" s="406" t="s">
        <v>1192</v>
      </c>
      <c r="C1248" s="407"/>
      <c r="D1248" s="407"/>
      <c r="E1248" s="410" t="s">
        <v>2316</v>
      </c>
      <c r="F1248" s="407"/>
      <c r="G1248" s="407"/>
      <c r="H1248" s="411" t="s">
        <v>2317</v>
      </c>
      <c r="I1248" s="410" t="s">
        <v>2317</v>
      </c>
      <c r="J1248" s="407"/>
      <c r="K1248" s="407"/>
      <c r="L1248" s="407">
        <v>110001</v>
      </c>
      <c r="M1248" s="409">
        <v>0</v>
      </c>
      <c r="N1248" s="409">
        <v>0</v>
      </c>
      <c r="O1248" s="409">
        <v>3449989.14</v>
      </c>
      <c r="P1248" s="409">
        <v>-36944021.909999996</v>
      </c>
    </row>
    <row r="1249" spans="1:18" ht="20.100000000000001" customHeight="1">
      <c r="A1249" s="412">
        <v>885</v>
      </c>
      <c r="B1249" s="406" t="s">
        <v>1192</v>
      </c>
      <c r="C1249" s="407"/>
      <c r="D1249" s="407"/>
      <c r="E1249" s="410" t="s">
        <v>1237</v>
      </c>
      <c r="F1249" s="407"/>
      <c r="G1249" s="407"/>
      <c r="H1249" s="411" t="s">
        <v>1238</v>
      </c>
      <c r="I1249" s="410" t="s">
        <v>1238</v>
      </c>
      <c r="J1249" s="407"/>
      <c r="K1249" s="407"/>
      <c r="L1249" s="407">
        <v>110001</v>
      </c>
      <c r="M1249" s="409">
        <v>0</v>
      </c>
      <c r="N1249" s="409">
        <v>0</v>
      </c>
      <c r="O1249" s="409">
        <v>196096</v>
      </c>
      <c r="P1249" s="423">
        <v>-36747925.909999996</v>
      </c>
    </row>
    <row r="1250" spans="1:18" ht="20.100000000000001" customHeight="1">
      <c r="A1250" s="412">
        <v>886</v>
      </c>
      <c r="B1250" s="406" t="s">
        <v>1192</v>
      </c>
      <c r="C1250" s="407"/>
      <c r="D1250" s="407"/>
      <c r="E1250" s="410" t="s">
        <v>2318</v>
      </c>
      <c r="F1250" s="407"/>
      <c r="G1250" s="407"/>
      <c r="H1250" s="411" t="s">
        <v>2319</v>
      </c>
      <c r="I1250" s="410" t="s">
        <v>2320</v>
      </c>
      <c r="J1250" s="407"/>
      <c r="K1250" s="407"/>
      <c r="L1250" s="407">
        <v>110001</v>
      </c>
      <c r="M1250" s="409">
        <v>0</v>
      </c>
      <c r="N1250" s="409">
        <v>3520435.94</v>
      </c>
      <c r="O1250" s="409">
        <v>0</v>
      </c>
      <c r="P1250" s="424">
        <v>-40268361.850000001</v>
      </c>
    </row>
    <row r="1251" spans="1:18" ht="20.100000000000001" customHeight="1">
      <c r="A1251" s="412"/>
      <c r="B1251" s="419"/>
      <c r="C1251" s="407"/>
      <c r="D1251" s="407"/>
      <c r="E1251" s="407"/>
      <c r="F1251" s="407"/>
      <c r="G1251" s="407"/>
      <c r="H1251" s="408"/>
      <c r="I1251" s="407"/>
      <c r="J1251" s="410" t="s">
        <v>1195</v>
      </c>
      <c r="K1251" s="407"/>
      <c r="L1251" s="407"/>
      <c r="M1251" s="409">
        <v>0</v>
      </c>
      <c r="N1251" s="409">
        <v>102109964.88</v>
      </c>
      <c r="O1251" s="409">
        <v>61841603.030000001</v>
      </c>
      <c r="P1251" s="420">
        <v>-40268361.850000001</v>
      </c>
    </row>
    <row r="1252" spans="1:18" ht="20.100000000000001" customHeight="1">
      <c r="A1252" s="412"/>
      <c r="B1252" s="419"/>
      <c r="C1252" s="407"/>
      <c r="D1252" s="407"/>
      <c r="E1252" s="407"/>
      <c r="F1252" s="407"/>
      <c r="G1252" s="407"/>
      <c r="H1252" s="408"/>
      <c r="I1252" s="407"/>
      <c r="J1252" s="407"/>
      <c r="K1252" s="407"/>
      <c r="L1252" s="407"/>
      <c r="M1252" s="409"/>
      <c r="N1252" s="409" t="s">
        <v>116</v>
      </c>
      <c r="O1252" s="409"/>
      <c r="P1252" s="409">
        <v>-40268361.850000001</v>
      </c>
    </row>
    <row r="1253" spans="1:18" ht="20.100000000000001" customHeight="1">
      <c r="N1253" s="426">
        <f>SUBTOTAL(9,N6:N1250)</f>
        <v>118751316.67999999</v>
      </c>
      <c r="O1253" s="426">
        <f>SUBTOTAL(9,O6:O1250)</f>
        <v>350824317.69999993</v>
      </c>
      <c r="P1253" s="426">
        <f>+O1253-N1253</f>
        <v>232073001.01999992</v>
      </c>
    </row>
    <row r="1254" spans="1:18" ht="20.100000000000001" customHeight="1">
      <c r="O1254" s="426">
        <v>4307359.03</v>
      </c>
      <c r="P1254" s="427" t="s">
        <v>1067</v>
      </c>
    </row>
    <row r="1255" spans="1:18" ht="20.100000000000001" customHeight="1">
      <c r="O1255" s="426">
        <v>18206019.080000006</v>
      </c>
      <c r="P1255" s="431" t="s">
        <v>2321</v>
      </c>
      <c r="R1255" s="237" t="s">
        <v>2332</v>
      </c>
    </row>
    <row r="1256" spans="1:18" ht="20.100000000000001" customHeight="1">
      <c r="O1256" s="426">
        <v>-32347371.650000002</v>
      </c>
      <c r="P1256" s="424" t="s">
        <v>2322</v>
      </c>
    </row>
    <row r="1257" spans="1:18" ht="20.100000000000001" customHeight="1">
      <c r="O1257" s="426">
        <v>1555692.4999999986</v>
      </c>
      <c r="P1257" s="415" t="s">
        <v>2323</v>
      </c>
      <c r="R1257" s="237" t="s">
        <v>2332</v>
      </c>
    </row>
    <row r="1258" spans="1:18" ht="20.100000000000001" customHeight="1">
      <c r="O1258" s="427">
        <v>12531773.199999999</v>
      </c>
      <c r="P1258" s="423" t="s">
        <v>2324</v>
      </c>
    </row>
    <row r="1259" spans="1:18" ht="20.100000000000001" customHeight="1">
      <c r="O1259" s="426">
        <v>-7394820</v>
      </c>
      <c r="P1259" s="237" t="s">
        <v>2326</v>
      </c>
    </row>
    <row r="1260" spans="1:18" ht="20.100000000000001" customHeight="1">
      <c r="O1260" s="426">
        <f>-34075131.8+7394820</f>
        <v>-26680311.799999997</v>
      </c>
      <c r="P1260" s="427" t="s">
        <v>2325</v>
      </c>
    </row>
    <row r="1261" spans="1:18">
      <c r="O1261" s="426">
        <f>+O1260+O1258+O1257+O1256+O1255+O1254+O1259</f>
        <v>-29821659.639999993</v>
      </c>
    </row>
  </sheetData>
  <autoFilter ref="A5:P1260"/>
  <mergeCells count="1">
    <mergeCell ref="A1:P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showGridLines="0" topLeftCell="A81" workbookViewId="0">
      <selection activeCell="G97" sqref="G97"/>
    </sheetView>
  </sheetViews>
  <sheetFormatPr baseColWidth="10" defaultColWidth="11.42578125" defaultRowHeight="15"/>
  <cols>
    <col min="1" max="1" width="13.85546875" bestFit="1" customWidth="1"/>
    <col min="2" max="2" width="69.7109375" bestFit="1" customWidth="1"/>
    <col min="3" max="3" width="16.85546875" bestFit="1" customWidth="1"/>
    <col min="4" max="4" width="14.140625" bestFit="1" customWidth="1"/>
    <col min="5" max="5" width="19" bestFit="1" customWidth="1"/>
    <col min="6" max="6" width="14.140625" bestFit="1" customWidth="1"/>
    <col min="7" max="7" width="13.140625" bestFit="1" customWidth="1"/>
  </cols>
  <sheetData>
    <row r="1" spans="1:4">
      <c r="A1" t="s">
        <v>1092</v>
      </c>
      <c r="B1" t="s">
        <v>1090</v>
      </c>
    </row>
    <row r="3" spans="1:4">
      <c r="B3" t="s">
        <v>1091</v>
      </c>
    </row>
    <row r="6" spans="1:4">
      <c r="A6" s="11" t="s">
        <v>1088</v>
      </c>
    </row>
    <row r="8" spans="1:4" ht="17.25">
      <c r="B8" s="331" t="s">
        <v>1089</v>
      </c>
      <c r="C8" s="332"/>
      <c r="D8" s="332"/>
    </row>
    <row r="9" spans="1:4">
      <c r="B9" s="333" t="s">
        <v>85</v>
      </c>
      <c r="C9" s="334">
        <v>59656089.049999997</v>
      </c>
    </row>
    <row r="10" spans="1:4">
      <c r="B10" s="333"/>
      <c r="C10" s="334"/>
    </row>
    <row r="11" spans="1:4" s="304" customFormat="1">
      <c r="A11" s="339" t="s">
        <v>1082</v>
      </c>
      <c r="B11" s="339" t="s">
        <v>1083</v>
      </c>
      <c r="C11" s="339" t="s">
        <v>1084</v>
      </c>
    </row>
    <row r="12" spans="1:4">
      <c r="A12" s="340" t="s">
        <v>20</v>
      </c>
      <c r="B12" s="247" t="s">
        <v>65</v>
      </c>
      <c r="C12" s="246">
        <v>59656089.049999997</v>
      </c>
    </row>
    <row r="17" spans="1:4">
      <c r="B17" s="335" t="s">
        <v>90</v>
      </c>
      <c r="C17" s="334">
        <v>415305055.41999888</v>
      </c>
    </row>
    <row r="18" spans="1:4">
      <c r="B18" s="335"/>
      <c r="C18" s="334"/>
    </row>
    <row r="19" spans="1:4">
      <c r="A19" s="339" t="s">
        <v>1082</v>
      </c>
      <c r="B19" s="339" t="s">
        <v>1083</v>
      </c>
      <c r="C19" s="341" t="s">
        <v>1085</v>
      </c>
    </row>
    <row r="20" spans="1:4">
      <c r="A20" s="247" t="s">
        <v>61</v>
      </c>
      <c r="B20" s="342" t="s">
        <v>747</v>
      </c>
      <c r="C20" s="246">
        <v>113975.95</v>
      </c>
    </row>
    <row r="21" spans="1:4">
      <c r="A21" s="247" t="s">
        <v>1</v>
      </c>
      <c r="B21" s="343" t="s">
        <v>31</v>
      </c>
      <c r="C21" s="246">
        <v>5335276.2899999991</v>
      </c>
    </row>
    <row r="22" spans="1:4">
      <c r="A22" s="247" t="s">
        <v>47</v>
      </c>
      <c r="B22" s="344" t="s">
        <v>33</v>
      </c>
      <c r="C22" s="246">
        <v>1892804.4500000002</v>
      </c>
    </row>
    <row r="23" spans="1:4">
      <c r="A23" s="247" t="s">
        <v>10</v>
      </c>
      <c r="B23" s="247" t="s">
        <v>35</v>
      </c>
      <c r="C23" s="246">
        <v>48586158.549999997</v>
      </c>
    </row>
    <row r="24" spans="1:4">
      <c r="A24" s="247" t="s">
        <v>9</v>
      </c>
      <c r="B24" s="247" t="s">
        <v>34</v>
      </c>
      <c r="C24" s="246">
        <v>8549996.3100000005</v>
      </c>
    </row>
    <row r="25" spans="1:4">
      <c r="A25" s="247" t="s">
        <v>11</v>
      </c>
      <c r="B25" s="247" t="s">
        <v>40</v>
      </c>
      <c r="C25" s="246">
        <v>7860583.6200000001</v>
      </c>
    </row>
    <row r="26" spans="1:4">
      <c r="A26" s="247" t="s">
        <v>8</v>
      </c>
      <c r="B26" s="247" t="s">
        <v>30</v>
      </c>
      <c r="C26" s="246">
        <v>141018573.89000002</v>
      </c>
    </row>
    <row r="27" spans="1:4">
      <c r="A27" s="247" t="s">
        <v>12</v>
      </c>
      <c r="B27" s="247" t="s">
        <v>46</v>
      </c>
      <c r="C27" s="246">
        <v>-7954112.0200006068</v>
      </c>
    </row>
    <row r="28" spans="1:4" ht="15.75" thickBot="1">
      <c r="A28" s="247"/>
      <c r="B28" s="345" t="s">
        <v>1029</v>
      </c>
      <c r="C28" s="346">
        <v>209901798.38000056</v>
      </c>
    </row>
    <row r="29" spans="1:4" ht="15.75" thickBot="1">
      <c r="B29" s="347" t="s">
        <v>128</v>
      </c>
      <c r="C29" s="348">
        <f>SUM(C20:C28)</f>
        <v>415305055.41999996</v>
      </c>
    </row>
    <row r="31" spans="1:4">
      <c r="B31" s="336" t="s">
        <v>92</v>
      </c>
      <c r="C31" s="337"/>
      <c r="D31" s="337"/>
    </row>
    <row r="32" spans="1:4">
      <c r="B32" s="11" t="s">
        <v>93</v>
      </c>
      <c r="C32">
        <v>0</v>
      </c>
    </row>
    <row r="33" spans="1:4">
      <c r="B33" s="11" t="s">
        <v>94</v>
      </c>
      <c r="C33" s="9">
        <v>174458773.09999999</v>
      </c>
    </row>
    <row r="34" spans="1:4">
      <c r="B34" s="11"/>
      <c r="C34" s="9"/>
    </row>
    <row r="35" spans="1:4">
      <c r="A35" s="339" t="s">
        <v>1086</v>
      </c>
      <c r="B35" s="339" t="s">
        <v>1087</v>
      </c>
      <c r="C35" s="341" t="s">
        <v>1085</v>
      </c>
    </row>
    <row r="36" spans="1:4">
      <c r="A36" s="247" t="s">
        <v>3</v>
      </c>
      <c r="B36" s="247" t="s">
        <v>36</v>
      </c>
      <c r="C36" s="246">
        <v>137534608.94000003</v>
      </c>
    </row>
    <row r="37" spans="1:4">
      <c r="A37" s="349">
        <v>632001</v>
      </c>
      <c r="B37" s="247" t="s">
        <v>710</v>
      </c>
      <c r="C37" s="246">
        <v>23975628.330000002</v>
      </c>
    </row>
    <row r="38" spans="1:4">
      <c r="A38" s="350">
        <v>591001</v>
      </c>
      <c r="B38" s="247" t="s">
        <v>205</v>
      </c>
      <c r="C38" s="246">
        <v>10842314.440000001</v>
      </c>
    </row>
    <row r="39" spans="1:4">
      <c r="A39" s="350">
        <v>597001</v>
      </c>
      <c r="B39" s="247" t="s">
        <v>207</v>
      </c>
      <c r="C39" s="246">
        <v>2084577.1900000002</v>
      </c>
    </row>
    <row r="40" spans="1:4">
      <c r="A40" s="247" t="s">
        <v>211</v>
      </c>
      <c r="B40" s="247" t="s">
        <v>711</v>
      </c>
      <c r="C40" s="246">
        <v>21644.199999999997</v>
      </c>
    </row>
    <row r="41" spans="1:4">
      <c r="A41" s="247"/>
      <c r="B41" s="247"/>
      <c r="C41" s="248">
        <f>SUM(C36:C40)</f>
        <v>174458773.10000002</v>
      </c>
    </row>
    <row r="45" spans="1:4">
      <c r="B45" s="338" t="s">
        <v>96</v>
      </c>
      <c r="C45" s="332"/>
      <c r="D45" s="332"/>
    </row>
    <row r="46" spans="1:4">
      <c r="B46" s="335" t="s">
        <v>740</v>
      </c>
      <c r="C46" s="11">
        <v>0</v>
      </c>
    </row>
    <row r="47" spans="1:4">
      <c r="B47" s="335" t="s">
        <v>101</v>
      </c>
      <c r="C47" s="278">
        <v>157342097.93000001</v>
      </c>
    </row>
    <row r="49" spans="1:5" s="352" customFormat="1" ht="22.5" customHeight="1">
      <c r="A49" s="351" t="s">
        <v>1086</v>
      </c>
      <c r="B49" s="351" t="s">
        <v>1087</v>
      </c>
      <c r="C49" s="351" t="s">
        <v>1084</v>
      </c>
    </row>
    <row r="50" spans="1:5">
      <c r="A50" s="247">
        <v>921007</v>
      </c>
      <c r="B50" s="247" t="s">
        <v>668</v>
      </c>
      <c r="C50" s="246">
        <v>86939411.599999994</v>
      </c>
    </row>
    <row r="51" spans="1:5">
      <c r="A51" s="247">
        <v>921008</v>
      </c>
      <c r="B51" s="247" t="s">
        <v>670</v>
      </c>
      <c r="C51" s="246">
        <v>0</v>
      </c>
    </row>
    <row r="52" spans="1:5">
      <c r="A52" s="247">
        <v>921009</v>
      </c>
      <c r="B52" s="247" t="s">
        <v>235</v>
      </c>
      <c r="C52" s="246">
        <v>63045070.630000003</v>
      </c>
    </row>
    <row r="53" spans="1:5">
      <c r="A53" s="247">
        <v>921010</v>
      </c>
      <c r="B53" s="247" t="s">
        <v>1014</v>
      </c>
      <c r="C53" s="246">
        <v>5307863.7</v>
      </c>
    </row>
    <row r="54" spans="1:5" ht="15.75" thickBot="1">
      <c r="A54" s="247">
        <v>941001</v>
      </c>
      <c r="B54" s="247" t="s">
        <v>1015</v>
      </c>
      <c r="C54" s="246">
        <v>2049752</v>
      </c>
    </row>
    <row r="55" spans="1:5" ht="15.75" thickBot="1">
      <c r="B55" s="347" t="s">
        <v>128</v>
      </c>
      <c r="C55" s="348">
        <f>SUM(C50:C54)</f>
        <v>157342097.92999998</v>
      </c>
    </row>
    <row r="60" spans="1:5">
      <c r="A60" s="11" t="s">
        <v>245</v>
      </c>
    </row>
    <row r="61" spans="1:5">
      <c r="B61" t="s">
        <v>729</v>
      </c>
      <c r="C61" s="9" t="s">
        <v>730</v>
      </c>
      <c r="D61" t="s">
        <v>86</v>
      </c>
    </row>
    <row r="62" spans="1:5">
      <c r="B62" t="s">
        <v>65</v>
      </c>
      <c r="C62" s="9">
        <v>59659893.369999997</v>
      </c>
      <c r="D62" s="9">
        <v>59606590.310000002</v>
      </c>
      <c r="E62" s="16">
        <f>C62-D62</f>
        <v>53303.059999994934</v>
      </c>
    </row>
    <row r="63" spans="1:5">
      <c r="C63" s="9"/>
    </row>
    <row r="64" spans="1:5">
      <c r="D64" s="9"/>
    </row>
    <row r="65" spans="1:7">
      <c r="D65" s="9"/>
    </row>
    <row r="66" spans="1:7">
      <c r="D66" s="9"/>
    </row>
    <row r="67" spans="1:7">
      <c r="B67" s="93" t="s">
        <v>8</v>
      </c>
      <c r="C67" s="11" t="s">
        <v>30</v>
      </c>
      <c r="D67" s="278">
        <v>0</v>
      </c>
      <c r="E67" s="278">
        <v>55122256.160000026</v>
      </c>
      <c r="F67" s="16">
        <f>SUM(E70:E89)</f>
        <v>51688544.040000007</v>
      </c>
      <c r="G67" s="16">
        <f>E67-F67</f>
        <v>3433712.1200000197</v>
      </c>
    </row>
    <row r="68" spans="1:7">
      <c r="B68" s="93"/>
      <c r="C68" s="11"/>
      <c r="D68" s="278"/>
      <c r="E68" s="278"/>
    </row>
    <row r="69" spans="1:7">
      <c r="B69" s="93"/>
      <c r="C69" s="11"/>
      <c r="D69" s="278" t="s">
        <v>750</v>
      </c>
      <c r="E69" s="278" t="s">
        <v>1093</v>
      </c>
    </row>
    <row r="70" spans="1:7">
      <c r="A70" s="367" t="s">
        <v>1094</v>
      </c>
      <c r="B70" s="368" t="s">
        <v>232</v>
      </c>
      <c r="C70" s="369" t="s">
        <v>233</v>
      </c>
      <c r="D70" s="370">
        <v>17460234.469999999</v>
      </c>
      <c r="E70" s="371">
        <v>17460234.469999999</v>
      </c>
    </row>
    <row r="71" spans="1:7">
      <c r="A71" s="372" t="s">
        <v>1095</v>
      </c>
      <c r="B71" s="373" t="s">
        <v>217</v>
      </c>
      <c r="C71" s="374" t="s">
        <v>712</v>
      </c>
      <c r="D71" s="375">
        <v>32408.89</v>
      </c>
      <c r="E71" s="376"/>
    </row>
    <row r="72" spans="1:7">
      <c r="A72" s="377" t="s">
        <v>1095</v>
      </c>
      <c r="B72" s="92" t="s">
        <v>218</v>
      </c>
      <c r="C72" s="378" t="s">
        <v>219</v>
      </c>
      <c r="D72" s="290">
        <v>103156.22</v>
      </c>
      <c r="E72" s="379"/>
    </row>
    <row r="73" spans="1:7">
      <c r="A73" s="380" t="s">
        <v>1095</v>
      </c>
      <c r="B73" s="212" t="s">
        <v>220</v>
      </c>
      <c r="C73" s="381" t="s">
        <v>221</v>
      </c>
      <c r="D73" s="288">
        <v>93357.24</v>
      </c>
      <c r="E73" s="382">
        <f>SUM(D71:D73)</f>
        <v>228922.34999999998</v>
      </c>
    </row>
    <row r="74" spans="1:7">
      <c r="A74" s="372" t="s">
        <v>1096</v>
      </c>
      <c r="B74" s="373" t="s">
        <v>224</v>
      </c>
      <c r="C74" s="383"/>
      <c r="D74" s="375">
        <v>2432698.73</v>
      </c>
      <c r="E74" s="376"/>
    </row>
    <row r="75" spans="1:7">
      <c r="A75" s="377"/>
      <c r="B75" s="92" t="s">
        <v>225</v>
      </c>
      <c r="C75" s="378"/>
      <c r="D75" s="290">
        <v>4599278.96</v>
      </c>
      <c r="E75" s="379"/>
    </row>
    <row r="76" spans="1:7">
      <c r="A76" s="377"/>
      <c r="B76" s="92" t="s">
        <v>226</v>
      </c>
      <c r="C76" s="378"/>
      <c r="D76" s="290">
        <v>3252380.11</v>
      </c>
      <c r="E76" s="379"/>
    </row>
    <row r="77" spans="1:7">
      <c r="A77" s="377"/>
      <c r="B77" s="92" t="s">
        <v>227</v>
      </c>
      <c r="C77" s="378"/>
      <c r="D77" s="290">
        <v>8644316.8800000008</v>
      </c>
      <c r="E77" s="379"/>
    </row>
    <row r="78" spans="1:7">
      <c r="A78" s="377"/>
      <c r="B78" s="92" t="s">
        <v>228</v>
      </c>
      <c r="C78" s="378"/>
      <c r="D78" s="290">
        <v>7806374.1699999999</v>
      </c>
      <c r="E78" s="379"/>
    </row>
    <row r="79" spans="1:7">
      <c r="A79" s="377"/>
      <c r="B79" s="92" t="s">
        <v>229</v>
      </c>
      <c r="C79" s="378"/>
      <c r="D79" s="290">
        <v>2776461.24</v>
      </c>
      <c r="E79" s="379"/>
    </row>
    <row r="80" spans="1:7">
      <c r="A80" s="377"/>
      <c r="B80" s="92" t="s">
        <v>230</v>
      </c>
      <c r="C80" s="378"/>
      <c r="D80" s="290">
        <v>144671.96</v>
      </c>
      <c r="E80" s="379"/>
    </row>
    <row r="81" spans="1:6">
      <c r="A81" s="380"/>
      <c r="B81" s="212" t="s">
        <v>231</v>
      </c>
      <c r="C81" s="381"/>
      <c r="D81" s="288">
        <v>136739.15</v>
      </c>
      <c r="E81" s="382">
        <f>SUM(D74:D81)</f>
        <v>29792921.200000003</v>
      </c>
    </row>
    <row r="82" spans="1:6">
      <c r="A82" s="372" t="s">
        <v>1097</v>
      </c>
      <c r="B82" s="373" t="s">
        <v>213</v>
      </c>
      <c r="C82" s="383"/>
      <c r="D82" s="375">
        <v>3871032.7400000016</v>
      </c>
      <c r="E82" s="376"/>
    </row>
    <row r="83" spans="1:6">
      <c r="A83" s="377"/>
      <c r="B83" s="92" t="s">
        <v>214</v>
      </c>
      <c r="C83" s="378"/>
      <c r="D83" s="290">
        <v>10641.32</v>
      </c>
      <c r="E83" s="379"/>
    </row>
    <row r="84" spans="1:6">
      <c r="A84" s="377"/>
      <c r="B84" s="92" t="s">
        <v>215</v>
      </c>
      <c r="C84" s="378"/>
      <c r="D84" s="290">
        <v>10522.44</v>
      </c>
      <c r="E84" s="379"/>
    </row>
    <row r="85" spans="1:6">
      <c r="A85" s="380"/>
      <c r="B85" s="212" t="s">
        <v>222</v>
      </c>
      <c r="C85" s="381"/>
      <c r="D85" s="288">
        <v>9316.74</v>
      </c>
      <c r="E85" s="382">
        <f>SUM(D82:D85)</f>
        <v>3901513.2400000016</v>
      </c>
    </row>
    <row r="86" spans="1:6">
      <c r="A86" s="372" t="s">
        <v>1098</v>
      </c>
      <c r="B86" s="92" t="s">
        <v>216</v>
      </c>
      <c r="C86" s="378"/>
      <c r="D86" s="211">
        <v>1774.35</v>
      </c>
      <c r="E86" s="384">
        <f>D86</f>
        <v>1774.35</v>
      </c>
    </row>
    <row r="87" spans="1:6">
      <c r="A87" s="372" t="s">
        <v>1099</v>
      </c>
      <c r="B87" s="373" t="s">
        <v>223</v>
      </c>
      <c r="C87" s="383"/>
      <c r="D87" s="375">
        <v>181879.67</v>
      </c>
      <c r="E87" s="376"/>
    </row>
    <row r="88" spans="1:6">
      <c r="A88" s="377"/>
      <c r="B88" s="92" t="s">
        <v>1100</v>
      </c>
      <c r="C88" s="378"/>
      <c r="D88" s="290">
        <v>33487.71</v>
      </c>
      <c r="E88" s="379"/>
    </row>
    <row r="89" spans="1:6">
      <c r="A89" s="380"/>
      <c r="B89" s="212" t="s">
        <v>1101</v>
      </c>
      <c r="C89" s="381"/>
      <c r="D89" s="288">
        <v>87811.05</v>
      </c>
      <c r="E89" s="382">
        <f>SUM(D87:D89)</f>
        <v>303178.43</v>
      </c>
      <c r="F89" t="s">
        <v>1102</v>
      </c>
    </row>
    <row r="90" spans="1:6">
      <c r="A90" s="372" t="s">
        <v>1103</v>
      </c>
      <c r="B90" s="374" t="s">
        <v>11</v>
      </c>
      <c r="C90" s="373" t="s">
        <v>40</v>
      </c>
      <c r="D90" s="375">
        <v>7860583.6200000001</v>
      </c>
      <c r="E90" s="385"/>
    </row>
    <row r="91" spans="1:6">
      <c r="A91" s="380"/>
      <c r="B91" s="212" t="s">
        <v>9</v>
      </c>
      <c r="C91" s="386" t="s">
        <v>34</v>
      </c>
      <c r="D91" s="288">
        <v>57462.65</v>
      </c>
      <c r="E91" s="387">
        <f>D90+D91</f>
        <v>7918046.2700000005</v>
      </c>
    </row>
    <row r="92" spans="1:6">
      <c r="C92" s="6" t="s">
        <v>1104</v>
      </c>
      <c r="D92" s="9">
        <f>SUM(D70:D91)</f>
        <v>59606590.310000002</v>
      </c>
      <c r="E92" s="9">
        <f>SUM(E70:E91)</f>
        <v>59606590.31000001</v>
      </c>
    </row>
    <row r="93" spans="1:6">
      <c r="C93" s="378"/>
      <c r="D93" s="9"/>
      <c r="E93" s="9"/>
    </row>
    <row r="94" spans="1:6">
      <c r="C94" s="378"/>
      <c r="D94" s="9"/>
      <c r="E94" s="9"/>
    </row>
    <row r="95" spans="1:6">
      <c r="B95" s="92"/>
      <c r="D95" s="9"/>
      <c r="E95" s="9"/>
    </row>
    <row r="96" spans="1:6">
      <c r="B96" s="92" t="s">
        <v>9</v>
      </c>
      <c r="C96" t="s">
        <v>34</v>
      </c>
      <c r="D96" s="9"/>
      <c r="E96" s="9">
        <v>8505235.9299999997</v>
      </c>
      <c r="F96" s="16"/>
    </row>
    <row r="97" spans="2:7">
      <c r="B97" s="92" t="s">
        <v>11</v>
      </c>
      <c r="C97" t="s">
        <v>40</v>
      </c>
      <c r="D97" s="9"/>
      <c r="E97" s="9">
        <v>7860583.6200000001</v>
      </c>
      <c r="F97" s="9">
        <v>7918046.2699999996</v>
      </c>
      <c r="G97" s="9">
        <f>E97-F97</f>
        <v>-57462.649999999441</v>
      </c>
    </row>
    <row r="98" spans="2:7">
      <c r="B98" s="92" t="s">
        <v>10</v>
      </c>
      <c r="C98" t="s">
        <v>35</v>
      </c>
      <c r="D98" s="9">
        <v>0</v>
      </c>
      <c r="E98" s="9">
        <v>44291328.93</v>
      </c>
    </row>
    <row r="99" spans="2:7">
      <c r="C99" t="s">
        <v>748</v>
      </c>
      <c r="D99" s="9"/>
      <c r="E99" s="9">
        <v>1892804.4500000002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410"/>
  <sheetViews>
    <sheetView topLeftCell="A346" workbookViewId="0">
      <selection activeCell="H15" sqref="H15"/>
    </sheetView>
  </sheetViews>
  <sheetFormatPr baseColWidth="10" defaultRowHeight="15"/>
  <cols>
    <col min="1" max="1" width="4.42578125" customWidth="1"/>
    <col min="2" max="2" width="13" customWidth="1"/>
    <col min="3" max="3" width="21.42578125" style="39" customWidth="1"/>
    <col min="4" max="4" width="18" bestFit="1" customWidth="1"/>
    <col min="5" max="5" width="38" customWidth="1"/>
    <col min="6" max="6" width="19.85546875" style="9" customWidth="1"/>
    <col min="7" max="7" width="20.85546875" style="9" customWidth="1"/>
    <col min="8" max="8" width="37.42578125" customWidth="1"/>
    <col min="9" max="9" width="15.42578125" customWidth="1"/>
    <col min="10" max="10" width="16.85546875" bestFit="1" customWidth="1"/>
    <col min="13" max="13" width="13.140625" bestFit="1" customWidth="1"/>
  </cols>
  <sheetData>
    <row r="1" spans="1:10">
      <c r="A1" s="11" t="s">
        <v>862</v>
      </c>
      <c r="B1" s="11"/>
      <c r="C1" s="11"/>
      <c r="D1" s="11"/>
      <c r="E1" s="11"/>
      <c r="F1" s="11"/>
      <c r="G1" s="11"/>
      <c r="H1" s="11"/>
    </row>
    <row r="2" spans="1:10">
      <c r="A2" s="11" t="s">
        <v>863</v>
      </c>
      <c r="B2" s="11"/>
      <c r="C2" s="11"/>
      <c r="D2" s="11"/>
      <c r="E2" s="11"/>
      <c r="F2" s="11"/>
      <c r="G2" s="11"/>
      <c r="H2" s="11"/>
    </row>
    <row r="3" spans="1:10">
      <c r="A3" s="11" t="s">
        <v>864</v>
      </c>
      <c r="B3" s="11"/>
      <c r="C3" s="11"/>
      <c r="D3" s="11"/>
      <c r="E3" s="11"/>
      <c r="F3" s="11"/>
      <c r="G3" s="11"/>
      <c r="H3" s="11"/>
    </row>
    <row r="4" spans="1:10">
      <c r="A4" s="11" t="s">
        <v>865</v>
      </c>
      <c r="B4" s="11"/>
      <c r="C4" s="11"/>
      <c r="D4" s="11"/>
      <c r="E4" s="11"/>
      <c r="F4" s="11"/>
      <c r="G4" s="11"/>
      <c r="H4" s="11"/>
    </row>
    <row r="5" spans="1:10">
      <c r="A5" s="11" t="s">
        <v>1073</v>
      </c>
      <c r="B5" s="11"/>
      <c r="C5" s="11"/>
      <c r="D5" s="11"/>
      <c r="E5" s="11"/>
      <c r="F5" s="11"/>
      <c r="G5" s="11"/>
      <c r="H5" s="11"/>
    </row>
    <row r="7" spans="1:10" s="234" customFormat="1" ht="60">
      <c r="A7" s="234" t="s">
        <v>751</v>
      </c>
      <c r="B7" s="234" t="s">
        <v>866</v>
      </c>
      <c r="C7" s="235" t="s">
        <v>867</v>
      </c>
      <c r="D7" s="234" t="s">
        <v>868</v>
      </c>
      <c r="E7" s="234" t="s">
        <v>129</v>
      </c>
      <c r="F7" s="236" t="s">
        <v>869</v>
      </c>
      <c r="G7" s="236" t="s">
        <v>749</v>
      </c>
      <c r="H7" s="236" t="s">
        <v>870</v>
      </c>
      <c r="J7" s="234" t="s">
        <v>867</v>
      </c>
    </row>
    <row r="8" spans="1:10" s="237" customFormat="1">
      <c r="A8" s="237">
        <v>11</v>
      </c>
      <c r="B8" s="238">
        <v>113001</v>
      </c>
      <c r="C8" s="239">
        <f>IFERROR(VLOOKUP(B8,#REF!,2,0),0)</f>
        <v>0</v>
      </c>
      <c r="D8" s="237" t="s">
        <v>246</v>
      </c>
      <c r="E8" s="237" t="s">
        <v>247</v>
      </c>
      <c r="F8" s="239">
        <f>IFERROR(VLOOKUP(D8,#REF!,6,0),0)</f>
        <v>0</v>
      </c>
      <c r="G8" s="239">
        <f>C8-F8</f>
        <v>0</v>
      </c>
      <c r="H8" s="11"/>
      <c r="J8" s="240">
        <f>C8</f>
        <v>0</v>
      </c>
    </row>
    <row r="9" spans="1:10">
      <c r="A9">
        <v>12</v>
      </c>
      <c r="B9" s="241">
        <v>121001</v>
      </c>
      <c r="C9" s="239">
        <f>IFERROR(VLOOKUP(B9,#REF!,2,0),0)</f>
        <v>0</v>
      </c>
      <c r="D9" t="s">
        <v>249</v>
      </c>
      <c r="E9" t="s">
        <v>248</v>
      </c>
      <c r="F9" s="239">
        <f>IFERROR(VLOOKUP(D9,#REF!,6,0),0)</f>
        <v>0</v>
      </c>
      <c r="G9" s="239">
        <f t="shared" ref="G9:G74" si="0">C9-F9</f>
        <v>0</v>
      </c>
      <c r="J9" s="240">
        <f t="shared" ref="J9:J72" si="1">C9</f>
        <v>0</v>
      </c>
    </row>
    <row r="10" spans="1:10">
      <c r="A10">
        <v>13</v>
      </c>
      <c r="B10" s="241">
        <v>131001</v>
      </c>
      <c r="C10" s="239">
        <f>IFERROR(VLOOKUP(B10,#REF!,2,0),0)</f>
        <v>0</v>
      </c>
      <c r="D10" t="s">
        <v>250</v>
      </c>
      <c r="E10" t="s">
        <v>251</v>
      </c>
      <c r="F10" s="239">
        <f>IFERROR(VLOOKUP(D10,#REF!,6,0),0)</f>
        <v>0</v>
      </c>
      <c r="G10" s="239">
        <f t="shared" si="0"/>
        <v>0</v>
      </c>
      <c r="J10" s="240">
        <f t="shared" si="1"/>
        <v>0</v>
      </c>
    </row>
    <row r="11" spans="1:10">
      <c r="A11">
        <v>13</v>
      </c>
      <c r="B11" s="241">
        <v>131002</v>
      </c>
      <c r="C11" s="239">
        <f>IFERROR(VLOOKUP(B11,#REF!,2,0),0)</f>
        <v>0</v>
      </c>
      <c r="D11" t="s">
        <v>252</v>
      </c>
      <c r="E11" t="s">
        <v>253</v>
      </c>
      <c r="F11" s="239">
        <f>IFERROR(VLOOKUP(D11,#REF!,6,0),0)</f>
        <v>0</v>
      </c>
      <c r="G11" s="239">
        <f t="shared" si="0"/>
        <v>0</v>
      </c>
      <c r="J11" s="240">
        <f t="shared" si="1"/>
        <v>0</v>
      </c>
    </row>
    <row r="12" spans="1:10">
      <c r="A12">
        <v>13</v>
      </c>
      <c r="B12" s="241">
        <v>132001</v>
      </c>
      <c r="C12" s="239">
        <f>IFERROR(VLOOKUP(B12,#REF!,2,0),0)</f>
        <v>0</v>
      </c>
      <c r="D12" t="s">
        <v>254</v>
      </c>
      <c r="E12" t="s">
        <v>255</v>
      </c>
      <c r="F12" s="239">
        <f>IFERROR(VLOOKUP(D12,#REF!,6,0),0)</f>
        <v>0</v>
      </c>
      <c r="G12" s="239">
        <f t="shared" si="0"/>
        <v>0</v>
      </c>
      <c r="J12" s="240">
        <f t="shared" si="1"/>
        <v>0</v>
      </c>
    </row>
    <row r="13" spans="1:10">
      <c r="A13">
        <v>13</v>
      </c>
      <c r="B13" s="241">
        <v>132002</v>
      </c>
      <c r="C13" s="239">
        <f>IFERROR(VLOOKUP(B13,#REF!,2,0),0)</f>
        <v>0</v>
      </c>
      <c r="D13" t="s">
        <v>256</v>
      </c>
      <c r="E13" t="s">
        <v>257</v>
      </c>
      <c r="F13" s="239">
        <f>IFERROR(VLOOKUP(D13,#REF!,6,0),0)</f>
        <v>0</v>
      </c>
      <c r="G13" s="239">
        <f t="shared" si="0"/>
        <v>0</v>
      </c>
      <c r="J13" s="240">
        <f t="shared" si="1"/>
        <v>0</v>
      </c>
    </row>
    <row r="14" spans="1:10">
      <c r="A14">
        <v>13</v>
      </c>
      <c r="B14" s="241">
        <v>132003</v>
      </c>
      <c r="C14" s="239">
        <f>IFERROR(VLOOKUP(B14,#REF!,2,0),0)</f>
        <v>0</v>
      </c>
      <c r="D14" t="s">
        <v>258</v>
      </c>
      <c r="E14" t="s">
        <v>871</v>
      </c>
      <c r="F14" s="239">
        <f>IFERROR(VLOOKUP(D14,#REF!,6,0),0)</f>
        <v>0</v>
      </c>
      <c r="G14" s="239">
        <f t="shared" si="0"/>
        <v>0</v>
      </c>
      <c r="J14" s="240">
        <f t="shared" si="1"/>
        <v>0</v>
      </c>
    </row>
    <row r="15" spans="1:10">
      <c r="A15">
        <v>13</v>
      </c>
      <c r="B15" s="241">
        <v>133001</v>
      </c>
      <c r="C15" s="239">
        <f>IFERROR(VLOOKUP(B15,#REF!,2,0),0)</f>
        <v>0</v>
      </c>
      <c r="D15" t="s">
        <v>259</v>
      </c>
      <c r="E15" t="s">
        <v>260</v>
      </c>
      <c r="F15" s="239">
        <f>IFERROR(VLOOKUP(D15,#REF!,6,0),0)</f>
        <v>0</v>
      </c>
      <c r="G15" s="239">
        <f t="shared" si="0"/>
        <v>0</v>
      </c>
      <c r="J15" s="240">
        <f t="shared" si="1"/>
        <v>0</v>
      </c>
    </row>
    <row r="16" spans="1:10">
      <c r="A16">
        <v>13</v>
      </c>
      <c r="B16" s="241">
        <v>133003</v>
      </c>
      <c r="C16" s="239">
        <f>IFERROR(VLOOKUP(B16,#REF!,2,0),0)</f>
        <v>0</v>
      </c>
      <c r="D16" t="s">
        <v>261</v>
      </c>
      <c r="E16" t="s">
        <v>262</v>
      </c>
      <c r="F16" s="239">
        <f>IFERROR(VLOOKUP(D16,#REF!,6,0),0)</f>
        <v>0</v>
      </c>
      <c r="G16" s="239">
        <f t="shared" si="0"/>
        <v>0</v>
      </c>
      <c r="J16" s="240">
        <f t="shared" si="1"/>
        <v>0</v>
      </c>
    </row>
    <row r="17" spans="1:13">
      <c r="A17">
        <v>13</v>
      </c>
      <c r="B17" s="241">
        <v>134001</v>
      </c>
      <c r="C17" s="239">
        <f>IFERROR(VLOOKUP(B17,#REF!,2,0),0)</f>
        <v>0</v>
      </c>
      <c r="D17" t="s">
        <v>264</v>
      </c>
      <c r="E17" t="s">
        <v>263</v>
      </c>
      <c r="F17" s="239">
        <f>IFERROR(VLOOKUP(D17,#REF!,6,0),0)</f>
        <v>0</v>
      </c>
      <c r="G17" s="239">
        <f t="shared" si="0"/>
        <v>0</v>
      </c>
      <c r="J17" s="240">
        <f t="shared" si="1"/>
        <v>0</v>
      </c>
    </row>
    <row r="18" spans="1:13">
      <c r="A18">
        <v>13</v>
      </c>
      <c r="B18" s="241">
        <v>134002</v>
      </c>
      <c r="C18" s="239">
        <f>IFERROR(VLOOKUP(B18,#REF!,2,0),0)</f>
        <v>0</v>
      </c>
      <c r="D18" t="s">
        <v>265</v>
      </c>
      <c r="E18" t="s">
        <v>266</v>
      </c>
      <c r="F18" s="239">
        <f>IFERROR(VLOOKUP(D18,#REF!,6,0),0)</f>
        <v>0</v>
      </c>
      <c r="G18" s="239">
        <f t="shared" si="0"/>
        <v>0</v>
      </c>
      <c r="J18" s="240">
        <f t="shared" si="1"/>
        <v>0</v>
      </c>
    </row>
    <row r="19" spans="1:13">
      <c r="A19">
        <v>13</v>
      </c>
      <c r="B19" s="241">
        <v>134003</v>
      </c>
      <c r="C19" s="239">
        <f>IFERROR(VLOOKUP(B19,#REF!,2,0),0)</f>
        <v>0</v>
      </c>
      <c r="D19" t="s">
        <v>267</v>
      </c>
      <c r="E19" t="s">
        <v>268</v>
      </c>
      <c r="F19" s="239">
        <f>IFERROR(VLOOKUP(D19,#REF!,6,0),0)</f>
        <v>0</v>
      </c>
      <c r="G19" s="239">
        <f t="shared" si="0"/>
        <v>0</v>
      </c>
      <c r="J19" s="240">
        <f t="shared" si="1"/>
        <v>0</v>
      </c>
    </row>
    <row r="20" spans="1:13">
      <c r="A20">
        <v>13</v>
      </c>
      <c r="B20" s="241">
        <v>134004</v>
      </c>
      <c r="C20" s="239">
        <f>IFERROR(VLOOKUP(B20,#REF!,2,0),0)</f>
        <v>0</v>
      </c>
      <c r="D20" t="s">
        <v>792</v>
      </c>
      <c r="E20" t="s">
        <v>793</v>
      </c>
      <c r="F20" s="239">
        <f>IFERROR(VLOOKUP(D20,#REF!,6,0),0)</f>
        <v>0</v>
      </c>
      <c r="G20" s="239">
        <f t="shared" si="0"/>
        <v>0</v>
      </c>
      <c r="J20" s="240">
        <f t="shared" si="1"/>
        <v>0</v>
      </c>
    </row>
    <row r="21" spans="1:13">
      <c r="A21">
        <v>14</v>
      </c>
      <c r="B21" s="241">
        <v>142001</v>
      </c>
      <c r="C21" s="239">
        <f>IFERROR(VLOOKUP(B21,#REF!,2,0),0)</f>
        <v>0</v>
      </c>
      <c r="D21" t="s">
        <v>810</v>
      </c>
      <c r="E21" t="s">
        <v>811</v>
      </c>
      <c r="F21" s="239">
        <f>IFERROR(VLOOKUP(D21,#REF!,6,0),0)</f>
        <v>0</v>
      </c>
      <c r="G21" s="239">
        <f t="shared" si="0"/>
        <v>0</v>
      </c>
      <c r="J21" s="240">
        <f t="shared" si="1"/>
        <v>0</v>
      </c>
    </row>
    <row r="22" spans="1:13">
      <c r="A22">
        <v>14</v>
      </c>
      <c r="B22" s="241">
        <v>143001</v>
      </c>
      <c r="C22" s="239">
        <f>IFERROR(VLOOKUP(B22,#REF!,2,0),0)</f>
        <v>0</v>
      </c>
      <c r="D22" t="s">
        <v>269</v>
      </c>
      <c r="E22" t="s">
        <v>872</v>
      </c>
      <c r="F22" s="239">
        <f>IFERROR(VLOOKUP(D22,#REF!,6,0),0)</f>
        <v>0</v>
      </c>
      <c r="G22" s="239">
        <f t="shared" si="0"/>
        <v>0</v>
      </c>
      <c r="J22" s="240">
        <f t="shared" si="1"/>
        <v>0</v>
      </c>
    </row>
    <row r="23" spans="1:13">
      <c r="A23">
        <v>15</v>
      </c>
      <c r="B23" s="241">
        <v>152001</v>
      </c>
      <c r="C23" s="239">
        <f>IFERROR(VLOOKUP(B23,#REF!,2,0),0)</f>
        <v>0</v>
      </c>
      <c r="D23" t="s">
        <v>270</v>
      </c>
      <c r="E23" t="s">
        <v>873</v>
      </c>
      <c r="F23" s="239">
        <f>IFERROR(VLOOKUP(D23,#REF!,6,0),0)</f>
        <v>0</v>
      </c>
      <c r="G23" s="239">
        <f t="shared" si="0"/>
        <v>0</v>
      </c>
      <c r="J23" s="240">
        <f t="shared" si="1"/>
        <v>0</v>
      </c>
    </row>
    <row r="24" spans="1:13">
      <c r="A24">
        <v>15</v>
      </c>
      <c r="B24" s="241">
        <v>152002</v>
      </c>
      <c r="C24" s="239">
        <f>IFERROR(VLOOKUP(B24,#REF!,2,0),0)</f>
        <v>0</v>
      </c>
      <c r="D24" t="s">
        <v>271</v>
      </c>
      <c r="E24" t="s">
        <v>272</v>
      </c>
      <c r="F24" s="239">
        <f>IFERROR(VLOOKUP(D24,#REF!,6,0),0)</f>
        <v>0</v>
      </c>
      <c r="G24" s="239">
        <f t="shared" si="0"/>
        <v>0</v>
      </c>
      <c r="J24" s="240">
        <f t="shared" si="1"/>
        <v>0</v>
      </c>
    </row>
    <row r="25" spans="1:13">
      <c r="A25">
        <v>15</v>
      </c>
      <c r="B25" s="241">
        <v>152003</v>
      </c>
      <c r="C25" s="239">
        <f>IFERROR(VLOOKUP(B25,#REF!,2,0),0)</f>
        <v>0</v>
      </c>
      <c r="D25" t="s">
        <v>273</v>
      </c>
      <c r="E25" t="s">
        <v>274</v>
      </c>
      <c r="F25" s="239">
        <f>IFERROR(VLOOKUP(D25,#REF!,6,0),0)</f>
        <v>0</v>
      </c>
      <c r="G25" s="239">
        <f t="shared" si="0"/>
        <v>0</v>
      </c>
      <c r="J25" s="240">
        <f t="shared" si="1"/>
        <v>0</v>
      </c>
    </row>
    <row r="26" spans="1:13">
      <c r="A26">
        <v>15</v>
      </c>
      <c r="B26" s="241">
        <v>154001</v>
      </c>
      <c r="C26" s="239">
        <f>IFERROR(VLOOKUP(B26,#REF!,2,0),0)</f>
        <v>0</v>
      </c>
      <c r="D26" t="s">
        <v>275</v>
      </c>
      <c r="E26" t="s">
        <v>276</v>
      </c>
      <c r="F26" s="239">
        <f>IFERROR(VLOOKUP(D26,#REF!,6,0),0)</f>
        <v>0</v>
      </c>
      <c r="G26" s="239">
        <f t="shared" si="0"/>
        <v>0</v>
      </c>
      <c r="J26" s="240">
        <f t="shared" si="1"/>
        <v>0</v>
      </c>
    </row>
    <row r="27" spans="1:13">
      <c r="A27">
        <v>15</v>
      </c>
      <c r="B27" s="241">
        <v>154003</v>
      </c>
      <c r="C27" s="239">
        <f>IFERROR(VLOOKUP(B27,#REF!,2,0),0)</f>
        <v>0</v>
      </c>
      <c r="D27" t="s">
        <v>277</v>
      </c>
      <c r="E27" t="s">
        <v>278</v>
      </c>
      <c r="F27" s="239">
        <f>IFERROR(VLOOKUP(D27,#REF!,6,0),0)</f>
        <v>0</v>
      </c>
      <c r="G27" s="239">
        <f t="shared" si="0"/>
        <v>0</v>
      </c>
      <c r="J27" s="240">
        <f t="shared" si="1"/>
        <v>0</v>
      </c>
    </row>
    <row r="28" spans="1:13">
      <c r="A28">
        <v>15</v>
      </c>
      <c r="B28" s="241">
        <v>154004</v>
      </c>
      <c r="C28" s="239">
        <f>IFERROR(VLOOKUP(B28,#REF!,2,0),0)</f>
        <v>0</v>
      </c>
      <c r="D28" t="s">
        <v>279</v>
      </c>
      <c r="E28" t="s">
        <v>280</v>
      </c>
      <c r="F28" s="239">
        <f>IFERROR(VLOOKUP(D28,#REF!,6,0),0)</f>
        <v>0</v>
      </c>
      <c r="G28" s="239">
        <f t="shared" si="0"/>
        <v>0</v>
      </c>
      <c r="J28" s="240">
        <f t="shared" si="1"/>
        <v>0</v>
      </c>
    </row>
    <row r="29" spans="1:13">
      <c r="A29">
        <v>15</v>
      </c>
      <c r="B29" s="241">
        <v>154005</v>
      </c>
      <c r="C29" s="239">
        <f>IFERROR(VLOOKUP(B29,#REF!,2,0),0)</f>
        <v>0</v>
      </c>
      <c r="D29" t="s">
        <v>281</v>
      </c>
      <c r="E29" t="s">
        <v>874</v>
      </c>
      <c r="F29" s="239">
        <f>IFERROR(VLOOKUP(D29,#REF!,6,0),0)</f>
        <v>0</v>
      </c>
      <c r="G29" s="239">
        <f t="shared" si="0"/>
        <v>0</v>
      </c>
      <c r="H29" s="11" t="s">
        <v>875</v>
      </c>
      <c r="J29" s="240">
        <f t="shared" si="1"/>
        <v>0</v>
      </c>
      <c r="M29" t="s">
        <v>876</v>
      </c>
    </row>
    <row r="30" spans="1:13">
      <c r="A30">
        <v>15</v>
      </c>
      <c r="B30" s="241">
        <v>154007</v>
      </c>
      <c r="C30" s="239">
        <f>IFERROR(VLOOKUP(B30,#REF!,2,0),0)</f>
        <v>0</v>
      </c>
      <c r="D30" t="s">
        <v>282</v>
      </c>
      <c r="E30" t="s">
        <v>283</v>
      </c>
      <c r="F30" s="239">
        <f>IFERROR(VLOOKUP(D30,#REF!,6,0),0)</f>
        <v>0</v>
      </c>
      <c r="G30" s="239">
        <f t="shared" si="0"/>
        <v>0</v>
      </c>
      <c r="J30" s="240">
        <f t="shared" si="1"/>
        <v>0</v>
      </c>
    </row>
    <row r="31" spans="1:13">
      <c r="A31">
        <v>15</v>
      </c>
      <c r="B31" s="241">
        <v>154012</v>
      </c>
      <c r="C31" s="239">
        <f>IFERROR(VLOOKUP(B31,#REF!,2,0),0)</f>
        <v>0</v>
      </c>
      <c r="D31" t="s">
        <v>787</v>
      </c>
      <c r="E31" t="s">
        <v>788</v>
      </c>
      <c r="F31" s="239">
        <f>IFERROR(VLOOKUP(D31,#REF!,6,0),0)</f>
        <v>0</v>
      </c>
      <c r="G31" s="239">
        <f t="shared" si="0"/>
        <v>0</v>
      </c>
      <c r="J31" s="240">
        <f t="shared" si="1"/>
        <v>0</v>
      </c>
    </row>
    <row r="32" spans="1:13">
      <c r="A32">
        <v>15</v>
      </c>
      <c r="B32" s="241">
        <v>155002</v>
      </c>
      <c r="C32" s="239">
        <f>IFERROR(VLOOKUP(B32,#REF!,2,0),0)</f>
        <v>0</v>
      </c>
      <c r="D32" t="s">
        <v>284</v>
      </c>
      <c r="E32" t="s">
        <v>285</v>
      </c>
      <c r="F32" s="239">
        <f>IFERROR(VLOOKUP(D32,#REF!,6,0),0)</f>
        <v>0</v>
      </c>
      <c r="G32" s="239">
        <f t="shared" si="0"/>
        <v>0</v>
      </c>
      <c r="J32" s="240">
        <f t="shared" si="1"/>
        <v>0</v>
      </c>
    </row>
    <row r="33" spans="1:10">
      <c r="A33">
        <v>15</v>
      </c>
      <c r="B33" s="241">
        <v>155003</v>
      </c>
      <c r="C33" s="239">
        <f>IFERROR(VLOOKUP(B33,#REF!,2,0),0)</f>
        <v>0</v>
      </c>
      <c r="D33" t="s">
        <v>286</v>
      </c>
      <c r="E33" t="s">
        <v>877</v>
      </c>
      <c r="F33" s="239">
        <f>IFERROR(VLOOKUP(D33,#REF!,6,0),0)</f>
        <v>0</v>
      </c>
      <c r="G33" s="239">
        <f t="shared" si="0"/>
        <v>0</v>
      </c>
      <c r="J33" s="240">
        <f t="shared" si="1"/>
        <v>0</v>
      </c>
    </row>
    <row r="34" spans="1:10">
      <c r="A34">
        <v>15</v>
      </c>
      <c r="B34" s="241">
        <v>155004</v>
      </c>
      <c r="C34" s="239">
        <f>IFERROR(VLOOKUP(B34,#REF!,2,0),0)</f>
        <v>0</v>
      </c>
      <c r="D34" t="s">
        <v>287</v>
      </c>
      <c r="E34" t="s">
        <v>878</v>
      </c>
      <c r="F34" s="239">
        <f>IFERROR(VLOOKUP(D34,#REF!,6,0),0)</f>
        <v>0</v>
      </c>
      <c r="G34" s="239">
        <f t="shared" si="0"/>
        <v>0</v>
      </c>
      <c r="J34" s="240">
        <f t="shared" si="1"/>
        <v>0</v>
      </c>
    </row>
    <row r="35" spans="1:10">
      <c r="A35">
        <v>15</v>
      </c>
      <c r="B35" s="241">
        <v>155005</v>
      </c>
      <c r="C35" s="239">
        <f>IFERROR(VLOOKUP(B35,#REF!,2,0),0)</f>
        <v>0</v>
      </c>
      <c r="D35" t="s">
        <v>288</v>
      </c>
      <c r="E35" t="s">
        <v>289</v>
      </c>
      <c r="F35" s="239">
        <f>IFERROR(VLOOKUP(D35,#REF!,6,0),0)</f>
        <v>0</v>
      </c>
      <c r="G35" s="239">
        <f t="shared" si="0"/>
        <v>0</v>
      </c>
      <c r="J35" s="240">
        <f t="shared" si="1"/>
        <v>0</v>
      </c>
    </row>
    <row r="36" spans="1:10">
      <c r="A36">
        <v>15</v>
      </c>
      <c r="B36" s="241">
        <v>159001</v>
      </c>
      <c r="C36" s="239">
        <f>IFERROR(VLOOKUP(B36,#REF!,2,0),0)</f>
        <v>0</v>
      </c>
      <c r="D36" t="s">
        <v>290</v>
      </c>
      <c r="E36" t="s">
        <v>291</v>
      </c>
      <c r="F36" s="239">
        <f>IFERROR(VLOOKUP(D36,#REF!,6,0),0)</f>
        <v>0</v>
      </c>
      <c r="G36" s="239">
        <f t="shared" si="0"/>
        <v>0</v>
      </c>
      <c r="J36" s="240">
        <f t="shared" si="1"/>
        <v>0</v>
      </c>
    </row>
    <row r="37" spans="1:10">
      <c r="A37">
        <v>15</v>
      </c>
      <c r="B37" s="241">
        <v>159003</v>
      </c>
      <c r="C37" s="239">
        <f>IFERROR(VLOOKUP(B37,#REF!,2,0),0)</f>
        <v>0</v>
      </c>
      <c r="D37" t="s">
        <v>292</v>
      </c>
      <c r="E37" t="s">
        <v>293</v>
      </c>
      <c r="F37" s="239">
        <f>IFERROR(VLOOKUP(D37,#REF!,6,0),0)</f>
        <v>0</v>
      </c>
      <c r="G37" s="239">
        <f t="shared" si="0"/>
        <v>0</v>
      </c>
      <c r="J37" s="240">
        <f t="shared" si="1"/>
        <v>0</v>
      </c>
    </row>
    <row r="38" spans="1:10">
      <c r="A38">
        <v>15</v>
      </c>
      <c r="B38" s="241">
        <v>159004</v>
      </c>
      <c r="C38" s="239">
        <f>IFERROR(VLOOKUP(B38,#REF!,2,0),0)</f>
        <v>0</v>
      </c>
      <c r="D38" t="s">
        <v>294</v>
      </c>
      <c r="E38" t="s">
        <v>295</v>
      </c>
      <c r="F38" s="239">
        <f>IFERROR(VLOOKUP(D38,#REF!,6,0),0)</f>
        <v>0</v>
      </c>
      <c r="G38" s="239">
        <f t="shared" si="0"/>
        <v>0</v>
      </c>
      <c r="J38" s="240">
        <f t="shared" si="1"/>
        <v>0</v>
      </c>
    </row>
    <row r="39" spans="1:10">
      <c r="A39">
        <v>15</v>
      </c>
      <c r="B39" s="241">
        <v>159005</v>
      </c>
      <c r="C39" s="239">
        <f>IFERROR(VLOOKUP(B39,#REF!,2,0),0)</f>
        <v>0</v>
      </c>
      <c r="D39" t="s">
        <v>296</v>
      </c>
      <c r="E39" t="s">
        <v>879</v>
      </c>
      <c r="F39" s="239">
        <f>IFERROR(VLOOKUP(D39,#REF!,6,0),0)</f>
        <v>0</v>
      </c>
      <c r="G39" s="239">
        <f t="shared" si="0"/>
        <v>0</v>
      </c>
      <c r="J39" s="240">
        <f t="shared" si="1"/>
        <v>0</v>
      </c>
    </row>
    <row r="40" spans="1:10">
      <c r="A40">
        <v>15</v>
      </c>
      <c r="B40" s="241">
        <v>159006</v>
      </c>
      <c r="C40" s="239">
        <f>IFERROR(VLOOKUP(B40,#REF!,2,0),0)</f>
        <v>0</v>
      </c>
      <c r="D40" t="s">
        <v>297</v>
      </c>
      <c r="E40" t="s">
        <v>880</v>
      </c>
      <c r="F40" s="239">
        <f>IFERROR(VLOOKUP(D40,#REF!,6,0),0)</f>
        <v>0</v>
      </c>
      <c r="G40" s="239">
        <f t="shared" si="0"/>
        <v>0</v>
      </c>
      <c r="J40" s="240">
        <f t="shared" si="1"/>
        <v>0</v>
      </c>
    </row>
    <row r="41" spans="1:10">
      <c r="A41">
        <v>15</v>
      </c>
      <c r="B41" s="241">
        <v>159007</v>
      </c>
      <c r="C41" s="239">
        <f>IFERROR(VLOOKUP(B41,#REF!,2,0),0)</f>
        <v>0</v>
      </c>
      <c r="D41" t="s">
        <v>298</v>
      </c>
      <c r="E41" t="s">
        <v>299</v>
      </c>
      <c r="F41" s="239">
        <f>IFERROR(VLOOKUP(D41,#REF!,6,0),0)</f>
        <v>0</v>
      </c>
      <c r="G41" s="239">
        <f t="shared" si="0"/>
        <v>0</v>
      </c>
      <c r="J41" s="240">
        <f t="shared" si="1"/>
        <v>0</v>
      </c>
    </row>
    <row r="42" spans="1:10">
      <c r="A42">
        <v>15</v>
      </c>
      <c r="B42" s="241">
        <v>159008</v>
      </c>
      <c r="C42" s="239">
        <f>IFERROR(VLOOKUP(B42,#REF!,2,0),0)</f>
        <v>0</v>
      </c>
      <c r="D42" t="s">
        <v>300</v>
      </c>
      <c r="E42" t="s">
        <v>881</v>
      </c>
      <c r="F42" s="239">
        <f>IFERROR(VLOOKUP(D42,#REF!,6,0),0)</f>
        <v>0</v>
      </c>
      <c r="G42" s="239">
        <f t="shared" si="0"/>
        <v>0</v>
      </c>
      <c r="J42" s="240">
        <f t="shared" si="1"/>
        <v>0</v>
      </c>
    </row>
    <row r="43" spans="1:10">
      <c r="A43">
        <v>15</v>
      </c>
      <c r="B43" s="241">
        <v>159009</v>
      </c>
      <c r="C43" s="239">
        <f>IFERROR(VLOOKUP(B43,#REF!,2,0),0)</f>
        <v>0</v>
      </c>
      <c r="D43" t="s">
        <v>301</v>
      </c>
      <c r="E43" t="s">
        <v>302</v>
      </c>
      <c r="F43" s="239">
        <f>IFERROR(VLOOKUP(D43,#REF!,6,0),0)</f>
        <v>0</v>
      </c>
      <c r="G43" s="239">
        <f t="shared" si="0"/>
        <v>0</v>
      </c>
      <c r="J43" s="240">
        <f t="shared" si="1"/>
        <v>0</v>
      </c>
    </row>
    <row r="44" spans="1:10">
      <c r="A44">
        <v>17</v>
      </c>
      <c r="B44" s="241">
        <v>171001</v>
      </c>
      <c r="C44" s="239">
        <f>IFERROR(VLOOKUP(B44,#REF!,2,0),0)</f>
        <v>0</v>
      </c>
      <c r="D44" t="s">
        <v>303</v>
      </c>
      <c r="E44" t="s">
        <v>304</v>
      </c>
      <c r="F44" s="239">
        <f>IFERROR(VLOOKUP(D44,#REF!,6,0),0)</f>
        <v>0</v>
      </c>
      <c r="G44" s="239">
        <f t="shared" si="0"/>
        <v>0</v>
      </c>
      <c r="J44" s="240">
        <f t="shared" si="1"/>
        <v>0</v>
      </c>
    </row>
    <row r="45" spans="1:10">
      <c r="A45">
        <v>17</v>
      </c>
      <c r="B45" s="241">
        <v>171002</v>
      </c>
      <c r="C45" s="239">
        <f>IFERROR(VLOOKUP(B45,#REF!,2,0),0)</f>
        <v>0</v>
      </c>
      <c r="D45" t="s">
        <v>305</v>
      </c>
      <c r="E45" t="s">
        <v>306</v>
      </c>
      <c r="F45" s="239">
        <f>IFERROR(VLOOKUP(D45,#REF!,6,0),0)</f>
        <v>0</v>
      </c>
      <c r="G45" s="239">
        <f t="shared" si="0"/>
        <v>0</v>
      </c>
      <c r="J45" s="240">
        <f t="shared" si="1"/>
        <v>0</v>
      </c>
    </row>
    <row r="46" spans="1:10">
      <c r="A46">
        <v>17</v>
      </c>
      <c r="B46" s="241">
        <v>171004</v>
      </c>
      <c r="C46" s="239">
        <f>IFERROR(VLOOKUP(B46,#REF!,2,0),0)</f>
        <v>0</v>
      </c>
      <c r="D46" t="s">
        <v>307</v>
      </c>
      <c r="E46" t="s">
        <v>794</v>
      </c>
      <c r="F46" s="239">
        <f>IFERROR(VLOOKUP(D46,#REF!,6,0),0)</f>
        <v>0</v>
      </c>
      <c r="G46" s="239">
        <f t="shared" si="0"/>
        <v>0</v>
      </c>
      <c r="J46" s="240">
        <f t="shared" si="1"/>
        <v>0</v>
      </c>
    </row>
    <row r="47" spans="1:10">
      <c r="A47">
        <v>17</v>
      </c>
      <c r="B47" s="241">
        <v>171006</v>
      </c>
      <c r="C47" s="239">
        <f>IFERROR(VLOOKUP(B47,#REF!,2,0),0)</f>
        <v>0</v>
      </c>
      <c r="D47" t="s">
        <v>308</v>
      </c>
      <c r="E47" t="s">
        <v>309</v>
      </c>
      <c r="F47" s="239">
        <f>IFERROR(VLOOKUP(D47,#REF!,6,0),0)</f>
        <v>0</v>
      </c>
      <c r="G47" s="239">
        <f t="shared" si="0"/>
        <v>0</v>
      </c>
      <c r="J47" s="240">
        <f t="shared" si="1"/>
        <v>0</v>
      </c>
    </row>
    <row r="48" spans="1:10">
      <c r="A48">
        <v>17</v>
      </c>
      <c r="B48" s="241">
        <v>171007</v>
      </c>
      <c r="C48" s="239">
        <f>IFERROR(VLOOKUP(B48,#REF!,2,0),0)</f>
        <v>0</v>
      </c>
      <c r="D48" t="s">
        <v>310</v>
      </c>
      <c r="E48" t="s">
        <v>882</v>
      </c>
      <c r="F48" s="239">
        <f>IFERROR(VLOOKUP(D48,#REF!,6,0),0)</f>
        <v>0</v>
      </c>
      <c r="G48" s="239">
        <f t="shared" si="0"/>
        <v>0</v>
      </c>
      <c r="J48" s="240">
        <f t="shared" si="1"/>
        <v>0</v>
      </c>
    </row>
    <row r="49" spans="1:10">
      <c r="A49">
        <v>17</v>
      </c>
      <c r="B49" s="241">
        <v>171008</v>
      </c>
      <c r="C49" s="239">
        <f>IFERROR(VLOOKUP(B49,#REF!,2,0),0)</f>
        <v>0</v>
      </c>
      <c r="D49" t="s">
        <v>311</v>
      </c>
      <c r="E49" t="s">
        <v>312</v>
      </c>
      <c r="F49" s="239">
        <f>IFERROR(VLOOKUP(D49,#REF!,6,0),0)</f>
        <v>0</v>
      </c>
      <c r="G49" s="239">
        <f t="shared" si="0"/>
        <v>0</v>
      </c>
      <c r="J49" s="240">
        <f t="shared" si="1"/>
        <v>0</v>
      </c>
    </row>
    <row r="50" spans="1:10">
      <c r="A50">
        <v>17</v>
      </c>
      <c r="B50" s="241">
        <v>171009</v>
      </c>
      <c r="C50" s="239">
        <f>IFERROR(VLOOKUP(B50,#REF!,2,0),0)</f>
        <v>0</v>
      </c>
      <c r="D50" t="s">
        <v>313</v>
      </c>
      <c r="E50" t="s">
        <v>883</v>
      </c>
      <c r="F50" s="239">
        <f>IFERROR(VLOOKUP(D50,#REF!,6,0),0)</f>
        <v>0</v>
      </c>
      <c r="G50" s="239">
        <f t="shared" si="0"/>
        <v>0</v>
      </c>
      <c r="J50" s="240">
        <f t="shared" si="1"/>
        <v>0</v>
      </c>
    </row>
    <row r="51" spans="1:10">
      <c r="A51">
        <v>17</v>
      </c>
      <c r="B51" s="241">
        <v>171010</v>
      </c>
      <c r="C51" s="239">
        <f>IFERROR(VLOOKUP(B51,#REF!,2,0),0)</f>
        <v>0</v>
      </c>
      <c r="D51" t="s">
        <v>721</v>
      </c>
      <c r="E51" t="s">
        <v>722</v>
      </c>
      <c r="F51" s="239">
        <f>IFERROR(VLOOKUP(D51,#REF!,6,0),0)</f>
        <v>0</v>
      </c>
      <c r="G51" s="239">
        <f t="shared" si="0"/>
        <v>0</v>
      </c>
      <c r="J51" s="240">
        <f t="shared" si="1"/>
        <v>0</v>
      </c>
    </row>
    <row r="52" spans="1:10">
      <c r="A52">
        <v>17</v>
      </c>
      <c r="B52" s="241">
        <v>172002</v>
      </c>
      <c r="C52" s="242">
        <f>IFERROR(VLOOKUP(B52,#REF!,2,0),0)</f>
        <v>0</v>
      </c>
      <c r="D52" t="s">
        <v>795</v>
      </c>
      <c r="E52" t="s">
        <v>796</v>
      </c>
      <c r="F52" s="239">
        <f>IFERROR(VLOOKUP(D52,#REF!,6,0),0)</f>
        <v>0</v>
      </c>
      <c r="G52" s="239">
        <f t="shared" si="0"/>
        <v>0</v>
      </c>
      <c r="J52" s="240">
        <f t="shared" si="1"/>
        <v>0</v>
      </c>
    </row>
    <row r="53" spans="1:10">
      <c r="B53" s="241"/>
      <c r="C53" s="355">
        <f>SUM(C8:C52)</f>
        <v>0</v>
      </c>
      <c r="D53" t="s">
        <v>21</v>
      </c>
      <c r="F53" s="355">
        <f>SUM(F8:F52)</f>
        <v>0</v>
      </c>
      <c r="G53" s="315">
        <f>SUM(G8:G52)</f>
        <v>0</v>
      </c>
      <c r="J53" s="240">
        <f t="shared" si="1"/>
        <v>0</v>
      </c>
    </row>
    <row r="54" spans="1:10">
      <c r="B54" s="241"/>
      <c r="C54" s="239"/>
      <c r="F54" s="239"/>
      <c r="G54" s="239"/>
      <c r="J54" s="240">
        <f t="shared" si="1"/>
        <v>0</v>
      </c>
    </row>
    <row r="55" spans="1:10">
      <c r="A55">
        <v>21</v>
      </c>
      <c r="B55" s="241">
        <v>211001</v>
      </c>
      <c r="C55" s="239">
        <f>IFERROR(VLOOKUP(B55,#REF!,2,0),0)</f>
        <v>0</v>
      </c>
      <c r="D55" t="s">
        <v>314</v>
      </c>
      <c r="E55" t="s">
        <v>884</v>
      </c>
      <c r="F55" s="239">
        <f>IFERROR(VLOOKUP(D55,#REF!,6,0),0)</f>
        <v>0</v>
      </c>
      <c r="G55" s="239">
        <f t="shared" si="0"/>
        <v>0</v>
      </c>
      <c r="H55" t="s">
        <v>885</v>
      </c>
      <c r="J55" s="240">
        <f t="shared" si="1"/>
        <v>0</v>
      </c>
    </row>
    <row r="56" spans="1:10">
      <c r="A56">
        <v>21</v>
      </c>
      <c r="B56" s="241">
        <v>211002</v>
      </c>
      <c r="C56" s="239">
        <f>IFERROR(VLOOKUP(B56,#REF!,2,0),0)</f>
        <v>0</v>
      </c>
      <c r="D56" t="s">
        <v>315</v>
      </c>
      <c r="E56" t="s">
        <v>886</v>
      </c>
      <c r="F56" s="239">
        <f>IFERROR(VLOOKUP(D56,#REF!,6,0),0)</f>
        <v>0</v>
      </c>
      <c r="G56" s="239">
        <f t="shared" si="0"/>
        <v>0</v>
      </c>
      <c r="H56" t="s">
        <v>885</v>
      </c>
      <c r="J56" s="240">
        <f t="shared" si="1"/>
        <v>0</v>
      </c>
    </row>
    <row r="57" spans="1:10">
      <c r="A57">
        <v>21</v>
      </c>
      <c r="B57" s="241">
        <v>211003</v>
      </c>
      <c r="C57" s="239">
        <f>IFERROR(VLOOKUP(B57,#REF!,2,0),0)</f>
        <v>0</v>
      </c>
      <c r="D57" t="s">
        <v>797</v>
      </c>
      <c r="E57" t="s">
        <v>887</v>
      </c>
      <c r="F57" s="239">
        <f>IFERROR(VLOOKUP(D57,#REF!,6,0),0)</f>
        <v>0</v>
      </c>
      <c r="G57" s="239">
        <f t="shared" si="0"/>
        <v>0</v>
      </c>
      <c r="H57" t="s">
        <v>885</v>
      </c>
      <c r="J57" s="240">
        <f t="shared" si="1"/>
        <v>0</v>
      </c>
    </row>
    <row r="58" spans="1:10">
      <c r="A58">
        <v>21</v>
      </c>
      <c r="B58" s="241">
        <v>212001</v>
      </c>
      <c r="C58" s="239">
        <f>IFERROR(VLOOKUP(B58,#REF!,2,0),0)</f>
        <v>0</v>
      </c>
      <c r="D58" t="s">
        <v>316</v>
      </c>
      <c r="E58" t="s">
        <v>317</v>
      </c>
      <c r="F58" s="239">
        <f>IFERROR(VLOOKUP(D58,#REF!,6,0),0)</f>
        <v>0</v>
      </c>
      <c r="G58" s="239">
        <f t="shared" si="0"/>
        <v>0</v>
      </c>
      <c r="H58" t="s">
        <v>885</v>
      </c>
      <c r="J58" s="240">
        <f t="shared" si="1"/>
        <v>0</v>
      </c>
    </row>
    <row r="59" spans="1:10">
      <c r="A59">
        <v>21</v>
      </c>
      <c r="B59" s="241">
        <v>212002</v>
      </c>
      <c r="C59" s="239">
        <f>IFERROR(VLOOKUP(B59,#REF!,2,0),0)</f>
        <v>0</v>
      </c>
      <c r="D59" t="s">
        <v>318</v>
      </c>
      <c r="E59" t="s">
        <v>888</v>
      </c>
      <c r="F59" s="239">
        <f>IFERROR(VLOOKUP(D59,#REF!,6,0),0)</f>
        <v>0</v>
      </c>
      <c r="G59" s="239">
        <f t="shared" si="0"/>
        <v>0</v>
      </c>
      <c r="H59" t="s">
        <v>885</v>
      </c>
      <c r="J59" s="240">
        <f t="shared" si="1"/>
        <v>0</v>
      </c>
    </row>
    <row r="60" spans="1:10">
      <c r="A60">
        <v>21</v>
      </c>
      <c r="B60" s="241">
        <v>213001</v>
      </c>
      <c r="C60" s="239">
        <f>IFERROR(VLOOKUP(B60,#REF!,2,0),0)</f>
        <v>0</v>
      </c>
      <c r="D60" t="s">
        <v>319</v>
      </c>
      <c r="E60" t="s">
        <v>889</v>
      </c>
      <c r="F60" s="239">
        <f>IFERROR(VLOOKUP(D60,#REF!,6,0),0)</f>
        <v>0</v>
      </c>
      <c r="G60" s="239">
        <f t="shared" si="0"/>
        <v>0</v>
      </c>
      <c r="H60" t="s">
        <v>885</v>
      </c>
      <c r="J60" s="240">
        <f t="shared" si="1"/>
        <v>0</v>
      </c>
    </row>
    <row r="61" spans="1:10">
      <c r="A61">
        <v>21</v>
      </c>
      <c r="B61" s="241">
        <v>214001</v>
      </c>
      <c r="C61" s="239">
        <f>IFERROR(VLOOKUP(B61,#REF!,2,0),0)</f>
        <v>0</v>
      </c>
      <c r="D61" t="s">
        <v>320</v>
      </c>
      <c r="E61" t="s">
        <v>890</v>
      </c>
      <c r="F61" s="239">
        <f>IFERROR(VLOOKUP(D61,#REF!,6,0),0)</f>
        <v>0</v>
      </c>
      <c r="G61" s="239">
        <f t="shared" si="0"/>
        <v>0</v>
      </c>
      <c r="H61" t="s">
        <v>885</v>
      </c>
      <c r="J61" s="240">
        <f t="shared" si="1"/>
        <v>0</v>
      </c>
    </row>
    <row r="62" spans="1:10">
      <c r="A62">
        <v>21</v>
      </c>
      <c r="B62" s="241">
        <v>215001</v>
      </c>
      <c r="C62" s="239">
        <f>IFERROR(VLOOKUP(B62,#REF!,2,0),0)</f>
        <v>0</v>
      </c>
      <c r="D62" t="s">
        <v>321</v>
      </c>
      <c r="E62" t="s">
        <v>322</v>
      </c>
      <c r="F62" s="239">
        <f>IFERROR(VLOOKUP(D62,#REF!,6,0),0)</f>
        <v>0</v>
      </c>
      <c r="G62" s="239">
        <f t="shared" si="0"/>
        <v>0</v>
      </c>
      <c r="H62" t="s">
        <v>885</v>
      </c>
      <c r="J62" s="240">
        <f t="shared" si="1"/>
        <v>0</v>
      </c>
    </row>
    <row r="63" spans="1:10">
      <c r="A63">
        <v>21</v>
      </c>
      <c r="B63" s="241">
        <v>216001</v>
      </c>
      <c r="C63" s="239">
        <f>IFERROR(VLOOKUP(B63,#REF!,2,0),0)</f>
        <v>0</v>
      </c>
      <c r="D63" t="s">
        <v>323</v>
      </c>
      <c r="E63" t="s">
        <v>891</v>
      </c>
      <c r="F63" s="239">
        <f>IFERROR(VLOOKUP(D63,#REF!,6,0),0)</f>
        <v>0</v>
      </c>
      <c r="G63" s="239">
        <f t="shared" si="0"/>
        <v>0</v>
      </c>
      <c r="H63" t="s">
        <v>885</v>
      </c>
      <c r="J63" s="240">
        <f t="shared" si="1"/>
        <v>0</v>
      </c>
    </row>
    <row r="64" spans="1:10">
      <c r="A64">
        <v>21</v>
      </c>
      <c r="B64" s="241">
        <v>216002</v>
      </c>
      <c r="C64" s="239">
        <f>IFERROR(VLOOKUP(B64,#REF!,2,0),0)</f>
        <v>0</v>
      </c>
      <c r="D64" t="s">
        <v>324</v>
      </c>
      <c r="E64" t="s">
        <v>892</v>
      </c>
      <c r="F64" s="239">
        <f>IFERROR(VLOOKUP(D64,#REF!,6,0),0)</f>
        <v>0</v>
      </c>
      <c r="G64" s="239">
        <f t="shared" si="0"/>
        <v>0</v>
      </c>
      <c r="H64" t="s">
        <v>885</v>
      </c>
      <c r="J64" s="240">
        <f t="shared" si="1"/>
        <v>0</v>
      </c>
    </row>
    <row r="65" spans="1:10">
      <c r="A65">
        <v>21</v>
      </c>
      <c r="B65">
        <v>216003</v>
      </c>
      <c r="C65" s="239">
        <f>IFERROR(VLOOKUP(B65,#REF!,2,0),0)</f>
        <v>0</v>
      </c>
      <c r="D65" t="s">
        <v>325</v>
      </c>
      <c r="E65" t="s">
        <v>798</v>
      </c>
      <c r="F65" s="239">
        <f>IFERROR(VLOOKUP(D65,#REF!,6,0),0)</f>
        <v>0</v>
      </c>
      <c r="G65" s="239">
        <f t="shared" si="0"/>
        <v>0</v>
      </c>
      <c r="H65" t="s">
        <v>885</v>
      </c>
      <c r="J65" s="240">
        <f t="shared" si="1"/>
        <v>0</v>
      </c>
    </row>
    <row r="66" spans="1:10">
      <c r="A66">
        <v>21</v>
      </c>
      <c r="B66" s="241">
        <v>217001</v>
      </c>
      <c r="C66" s="239">
        <f>IFERROR(VLOOKUP(B66,#REF!,2,0),0)</f>
        <v>0</v>
      </c>
      <c r="D66" t="s">
        <v>326</v>
      </c>
      <c r="E66" t="s">
        <v>893</v>
      </c>
      <c r="F66" s="239">
        <f>IFERROR(VLOOKUP(D66,#REF!,6,0),0)</f>
        <v>0</v>
      </c>
      <c r="G66" s="239">
        <f t="shared" si="0"/>
        <v>0</v>
      </c>
      <c r="H66" t="s">
        <v>885</v>
      </c>
      <c r="J66" s="240">
        <f t="shared" si="1"/>
        <v>0</v>
      </c>
    </row>
    <row r="67" spans="1:10">
      <c r="A67">
        <v>21</v>
      </c>
      <c r="B67" s="241">
        <v>217002</v>
      </c>
      <c r="C67" s="239">
        <f>IFERROR(VLOOKUP(B67,#REF!,2,0),0)</f>
        <v>0</v>
      </c>
      <c r="D67" t="s">
        <v>327</v>
      </c>
      <c r="E67" t="s">
        <v>328</v>
      </c>
      <c r="F67" s="239">
        <f>IFERROR(VLOOKUP(D67,#REF!,6,0),0)</f>
        <v>0</v>
      </c>
      <c r="G67" s="239">
        <f t="shared" si="0"/>
        <v>0</v>
      </c>
      <c r="H67" t="s">
        <v>885</v>
      </c>
      <c r="J67" s="240">
        <f t="shared" si="1"/>
        <v>0</v>
      </c>
    </row>
    <row r="68" spans="1:10">
      <c r="A68">
        <v>21</v>
      </c>
      <c r="B68" s="241">
        <v>218001</v>
      </c>
      <c r="C68" s="239">
        <f>IFERROR(VLOOKUP(B68,#REF!,2,0),0)</f>
        <v>0</v>
      </c>
      <c r="D68" t="s">
        <v>329</v>
      </c>
      <c r="E68" t="s">
        <v>894</v>
      </c>
      <c r="F68" s="239">
        <f>IFERROR(VLOOKUP(D68,#REF!,6,0),0)</f>
        <v>0</v>
      </c>
      <c r="G68" s="239">
        <f t="shared" si="0"/>
        <v>0</v>
      </c>
      <c r="H68" t="s">
        <v>885</v>
      </c>
      <c r="J68" s="240">
        <f t="shared" si="1"/>
        <v>0</v>
      </c>
    </row>
    <row r="69" spans="1:10">
      <c r="A69">
        <v>22</v>
      </c>
      <c r="B69" s="241">
        <v>221001</v>
      </c>
      <c r="C69" s="239">
        <f>IFERROR(VLOOKUP(B69,#REF!,2,0),0)</f>
        <v>0</v>
      </c>
      <c r="D69" t="s">
        <v>330</v>
      </c>
      <c r="E69" t="s">
        <v>331</v>
      </c>
      <c r="F69" s="239">
        <f>IFERROR(VLOOKUP(D69,#REF!,6,0),0)</f>
        <v>0</v>
      </c>
      <c r="G69" s="239">
        <f t="shared" si="0"/>
        <v>0</v>
      </c>
      <c r="H69" t="s">
        <v>885</v>
      </c>
      <c r="J69" s="240">
        <f t="shared" si="1"/>
        <v>0</v>
      </c>
    </row>
    <row r="70" spans="1:10">
      <c r="A70">
        <v>22</v>
      </c>
      <c r="B70" s="241">
        <v>221002</v>
      </c>
      <c r="C70" s="239">
        <f>IFERROR(VLOOKUP(B70,#REF!,2,0),0)</f>
        <v>0</v>
      </c>
      <c r="D70" t="s">
        <v>332</v>
      </c>
      <c r="E70" t="s">
        <v>333</v>
      </c>
      <c r="F70" s="239">
        <f>IFERROR(VLOOKUP(D70,#REF!,6,0),0)</f>
        <v>0</v>
      </c>
      <c r="G70" s="239">
        <f t="shared" si="0"/>
        <v>0</v>
      </c>
      <c r="H70" t="s">
        <v>885</v>
      </c>
      <c r="J70" s="240">
        <f t="shared" si="1"/>
        <v>0</v>
      </c>
    </row>
    <row r="71" spans="1:10">
      <c r="A71">
        <v>22</v>
      </c>
      <c r="B71" s="241">
        <v>221003</v>
      </c>
      <c r="C71" s="239">
        <f>IFERROR(VLOOKUP(B71,#REF!,2,0),0)</f>
        <v>0</v>
      </c>
      <c r="D71" t="s">
        <v>334</v>
      </c>
      <c r="E71" t="s">
        <v>895</v>
      </c>
      <c r="F71" s="239">
        <f>IFERROR(VLOOKUP(D71,#REF!,6,0),0)</f>
        <v>0</v>
      </c>
      <c r="G71" s="239">
        <f t="shared" si="0"/>
        <v>0</v>
      </c>
      <c r="H71" t="s">
        <v>885</v>
      </c>
      <c r="J71" s="240">
        <f t="shared" si="1"/>
        <v>0</v>
      </c>
    </row>
    <row r="72" spans="1:10">
      <c r="A72">
        <v>22</v>
      </c>
      <c r="B72" s="241">
        <v>221005</v>
      </c>
      <c r="C72" s="239">
        <f>IFERROR(VLOOKUP(B72,#REF!,2,0),0)</f>
        <v>0</v>
      </c>
      <c r="D72" t="s">
        <v>335</v>
      </c>
      <c r="E72" t="s">
        <v>336</v>
      </c>
      <c r="F72" s="239">
        <f>IFERROR(VLOOKUP(D72,#REF!,6,0),0)</f>
        <v>0</v>
      </c>
      <c r="G72" s="239">
        <f t="shared" si="0"/>
        <v>0</v>
      </c>
      <c r="H72" t="s">
        <v>885</v>
      </c>
      <c r="J72" s="240">
        <f t="shared" si="1"/>
        <v>0</v>
      </c>
    </row>
    <row r="73" spans="1:10">
      <c r="A73">
        <v>22</v>
      </c>
      <c r="B73">
        <v>221007</v>
      </c>
      <c r="C73" s="239">
        <f>IFERROR(VLOOKUP(B73,#REF!,2,0),0)</f>
        <v>0</v>
      </c>
      <c r="D73" t="s">
        <v>337</v>
      </c>
      <c r="E73" t="s">
        <v>723</v>
      </c>
      <c r="F73" s="239">
        <f>IFERROR(VLOOKUP(D73,#REF!,6,0),0)</f>
        <v>0</v>
      </c>
      <c r="G73" s="239">
        <f t="shared" si="0"/>
        <v>0</v>
      </c>
      <c r="H73" t="s">
        <v>885</v>
      </c>
      <c r="J73" s="240">
        <f t="shared" ref="J73:J136" si="2">C73</f>
        <v>0</v>
      </c>
    </row>
    <row r="74" spans="1:10">
      <c r="A74">
        <v>22</v>
      </c>
      <c r="B74" s="241">
        <v>221008</v>
      </c>
      <c r="C74" s="239">
        <f>IFERROR(VLOOKUP(B74,#REF!,2,0),0)</f>
        <v>0</v>
      </c>
      <c r="D74" t="s">
        <v>338</v>
      </c>
      <c r="E74" t="s">
        <v>896</v>
      </c>
      <c r="F74" s="239">
        <f>IFERROR(VLOOKUP(D74,#REF!,6,0),0)</f>
        <v>0</v>
      </c>
      <c r="G74" s="239">
        <f t="shared" si="0"/>
        <v>0</v>
      </c>
      <c r="H74" t="s">
        <v>885</v>
      </c>
      <c r="J74" s="240">
        <f t="shared" si="2"/>
        <v>0</v>
      </c>
    </row>
    <row r="75" spans="1:10">
      <c r="A75">
        <v>22</v>
      </c>
      <c r="B75" s="241">
        <v>222001</v>
      </c>
      <c r="C75" s="239">
        <f>IFERROR(VLOOKUP(B75,#REF!,2,0),0)</f>
        <v>0</v>
      </c>
      <c r="D75" t="s">
        <v>339</v>
      </c>
      <c r="E75" t="s">
        <v>897</v>
      </c>
      <c r="F75" s="239">
        <f>IFERROR(VLOOKUP(D75,#REF!,6,0),0)</f>
        <v>0</v>
      </c>
      <c r="G75" s="239">
        <f t="shared" ref="G75:G138" si="3">C75-F75</f>
        <v>0</v>
      </c>
      <c r="H75" t="s">
        <v>885</v>
      </c>
      <c r="J75" s="240">
        <f t="shared" si="2"/>
        <v>0</v>
      </c>
    </row>
    <row r="76" spans="1:10">
      <c r="A76">
        <v>22</v>
      </c>
      <c r="B76" s="241">
        <v>223001</v>
      </c>
      <c r="C76" s="239">
        <f>IFERROR(VLOOKUP(B76,#REF!,2,0),0)</f>
        <v>0</v>
      </c>
      <c r="D76" t="s">
        <v>340</v>
      </c>
      <c r="E76" t="s">
        <v>898</v>
      </c>
      <c r="F76" s="239">
        <f>IFERROR(VLOOKUP(D76,#REF!,6,0),0)</f>
        <v>0</v>
      </c>
      <c r="G76" s="239">
        <f t="shared" si="3"/>
        <v>0</v>
      </c>
      <c r="H76" t="s">
        <v>885</v>
      </c>
      <c r="J76" s="240">
        <f t="shared" si="2"/>
        <v>0</v>
      </c>
    </row>
    <row r="77" spans="1:10">
      <c r="A77">
        <v>24</v>
      </c>
      <c r="B77" s="241">
        <v>241001</v>
      </c>
      <c r="C77" s="239">
        <f>IFERROR(VLOOKUP(B77,#REF!,2,0),0)</f>
        <v>0</v>
      </c>
      <c r="D77" t="s">
        <v>341</v>
      </c>
      <c r="E77" t="s">
        <v>899</v>
      </c>
      <c r="F77" s="239">
        <f>IFERROR(VLOOKUP(D77,#REF!,6,0),0)</f>
        <v>0</v>
      </c>
      <c r="G77" s="239">
        <f t="shared" si="3"/>
        <v>0</v>
      </c>
      <c r="H77" t="s">
        <v>885</v>
      </c>
      <c r="J77" s="240">
        <f t="shared" si="2"/>
        <v>0</v>
      </c>
    </row>
    <row r="78" spans="1:10">
      <c r="A78">
        <v>24</v>
      </c>
      <c r="B78" s="241">
        <v>242001</v>
      </c>
      <c r="C78" s="239">
        <f>IFERROR(VLOOKUP(B78,#REF!,2,0),0)</f>
        <v>0</v>
      </c>
      <c r="D78" t="s">
        <v>342</v>
      </c>
      <c r="E78" t="s">
        <v>343</v>
      </c>
      <c r="F78" s="239">
        <f>IFERROR(VLOOKUP(D78,#REF!,6,0),0)</f>
        <v>0</v>
      </c>
      <c r="G78" s="239">
        <f t="shared" si="3"/>
        <v>0</v>
      </c>
      <c r="H78" t="s">
        <v>885</v>
      </c>
      <c r="J78" s="240">
        <f t="shared" si="2"/>
        <v>0</v>
      </c>
    </row>
    <row r="79" spans="1:10">
      <c r="A79">
        <v>24</v>
      </c>
      <c r="B79" s="241">
        <v>242002</v>
      </c>
      <c r="C79" s="239">
        <f>IFERROR(VLOOKUP(B79,#REF!,2,0),0)</f>
        <v>0</v>
      </c>
      <c r="D79" t="s">
        <v>344</v>
      </c>
      <c r="E79" t="s">
        <v>900</v>
      </c>
      <c r="F79" s="239">
        <f>IFERROR(VLOOKUP(D79,#REF!,6,0),0)</f>
        <v>0</v>
      </c>
      <c r="G79" s="239">
        <f t="shared" si="3"/>
        <v>0</v>
      </c>
      <c r="H79" t="s">
        <v>885</v>
      </c>
      <c r="J79" s="240">
        <f t="shared" si="2"/>
        <v>0</v>
      </c>
    </row>
    <row r="80" spans="1:10">
      <c r="A80">
        <v>24</v>
      </c>
      <c r="B80" s="241">
        <v>243001</v>
      </c>
      <c r="C80" s="239">
        <f>IFERROR(VLOOKUP(B80,#REF!,2,0),0)</f>
        <v>0</v>
      </c>
      <c r="D80" t="s">
        <v>345</v>
      </c>
      <c r="E80" t="s">
        <v>346</v>
      </c>
      <c r="F80" s="239">
        <f>IFERROR(VLOOKUP(D80,#REF!,6,0),0)</f>
        <v>0</v>
      </c>
      <c r="G80" s="239">
        <f t="shared" si="3"/>
        <v>0</v>
      </c>
      <c r="H80" t="s">
        <v>885</v>
      </c>
      <c r="J80" s="240">
        <f t="shared" si="2"/>
        <v>0</v>
      </c>
    </row>
    <row r="81" spans="1:10">
      <c r="A81">
        <v>24</v>
      </c>
      <c r="B81" s="241">
        <v>244001</v>
      </c>
      <c r="C81" s="239">
        <f>IFERROR(VLOOKUP(B81,#REF!,2,0),0)</f>
        <v>0</v>
      </c>
      <c r="D81" t="s">
        <v>347</v>
      </c>
      <c r="E81" t="s">
        <v>901</v>
      </c>
      <c r="F81" s="239">
        <f>IFERROR(VLOOKUP(D81,#REF!,6,0),0)</f>
        <v>0</v>
      </c>
      <c r="G81" s="239">
        <f t="shared" si="3"/>
        <v>0</v>
      </c>
      <c r="H81" t="s">
        <v>885</v>
      </c>
      <c r="J81" s="240">
        <f t="shared" si="2"/>
        <v>0</v>
      </c>
    </row>
    <row r="82" spans="1:10">
      <c r="A82">
        <v>24</v>
      </c>
      <c r="B82" s="241">
        <v>245001</v>
      </c>
      <c r="C82" s="239">
        <f>IFERROR(VLOOKUP(B82,#REF!,2,0),0)</f>
        <v>0</v>
      </c>
      <c r="D82" t="s">
        <v>349</v>
      </c>
      <c r="E82" t="s">
        <v>348</v>
      </c>
      <c r="F82" s="239">
        <f>IFERROR(VLOOKUP(D82,#REF!,6,0),0)</f>
        <v>0</v>
      </c>
      <c r="G82" s="239">
        <f t="shared" si="3"/>
        <v>0</v>
      </c>
      <c r="H82" t="s">
        <v>885</v>
      </c>
      <c r="J82" s="240">
        <f t="shared" si="2"/>
        <v>0</v>
      </c>
    </row>
    <row r="83" spans="1:10">
      <c r="A83">
        <v>24</v>
      </c>
      <c r="B83" s="241">
        <v>246001</v>
      </c>
      <c r="C83" s="239">
        <f>IFERROR(VLOOKUP(B83,#REF!,2,0),0)</f>
        <v>0</v>
      </c>
      <c r="D83" t="s">
        <v>350</v>
      </c>
      <c r="E83" t="s">
        <v>902</v>
      </c>
      <c r="F83" s="239">
        <f>IFERROR(VLOOKUP(D83,#REF!,6,0),0)</f>
        <v>0</v>
      </c>
      <c r="G83" s="239">
        <f t="shared" si="3"/>
        <v>0</v>
      </c>
      <c r="H83" t="s">
        <v>885</v>
      </c>
      <c r="J83" s="240">
        <f t="shared" si="2"/>
        <v>0</v>
      </c>
    </row>
    <row r="84" spans="1:10">
      <c r="A84">
        <v>24</v>
      </c>
      <c r="B84" s="241">
        <v>247001</v>
      </c>
      <c r="C84" s="239">
        <f>IFERROR(VLOOKUP(B84,#REF!,2,0),0)</f>
        <v>0</v>
      </c>
      <c r="D84" t="s">
        <v>351</v>
      </c>
      <c r="E84" t="s">
        <v>903</v>
      </c>
      <c r="F84" s="239">
        <f>IFERROR(VLOOKUP(D84,#REF!,6,0),0)</f>
        <v>0</v>
      </c>
      <c r="G84" s="239">
        <f t="shared" si="3"/>
        <v>0</v>
      </c>
      <c r="H84" t="s">
        <v>885</v>
      </c>
      <c r="J84" s="240">
        <f t="shared" si="2"/>
        <v>0</v>
      </c>
    </row>
    <row r="85" spans="1:10">
      <c r="A85">
        <v>24</v>
      </c>
      <c r="B85" s="241">
        <v>248001</v>
      </c>
      <c r="C85" s="239">
        <f>IFERROR(VLOOKUP(B85,#REF!,2,0),0)</f>
        <v>0</v>
      </c>
      <c r="D85" t="s">
        <v>353</v>
      </c>
      <c r="E85" t="s">
        <v>352</v>
      </c>
      <c r="F85" s="239">
        <f>IFERROR(VLOOKUP(D85,#REF!,6,0),0)</f>
        <v>0</v>
      </c>
      <c r="G85" s="239">
        <f t="shared" si="3"/>
        <v>0</v>
      </c>
      <c r="H85" t="s">
        <v>885</v>
      </c>
      <c r="J85" s="240">
        <f t="shared" si="2"/>
        <v>0</v>
      </c>
    </row>
    <row r="86" spans="1:10">
      <c r="A86">
        <v>24</v>
      </c>
      <c r="B86" s="241">
        <v>249001</v>
      </c>
      <c r="C86" s="239">
        <f>IFERROR(VLOOKUP(B86,#REF!,2,0),0)</f>
        <v>0</v>
      </c>
      <c r="D86" t="s">
        <v>354</v>
      </c>
      <c r="E86" t="s">
        <v>904</v>
      </c>
      <c r="F86" s="239">
        <f>IFERROR(VLOOKUP(D86,#REF!,6,0),0)</f>
        <v>0</v>
      </c>
      <c r="G86" s="239">
        <f t="shared" si="3"/>
        <v>0</v>
      </c>
      <c r="H86" t="s">
        <v>885</v>
      </c>
      <c r="J86" s="240">
        <f t="shared" si="2"/>
        <v>0</v>
      </c>
    </row>
    <row r="87" spans="1:10">
      <c r="A87">
        <v>24</v>
      </c>
      <c r="B87" s="241">
        <v>249002</v>
      </c>
      <c r="C87" s="239">
        <f>IFERROR(VLOOKUP(B87,#REF!,2,0),0)</f>
        <v>0</v>
      </c>
      <c r="D87" t="s">
        <v>355</v>
      </c>
      <c r="E87" t="s">
        <v>356</v>
      </c>
      <c r="F87" s="239">
        <f>IFERROR(VLOOKUP(D87,#REF!,6,0),0)</f>
        <v>0</v>
      </c>
      <c r="G87" s="239">
        <f t="shared" si="3"/>
        <v>0</v>
      </c>
      <c r="H87" t="s">
        <v>885</v>
      </c>
      <c r="J87" s="240">
        <f t="shared" si="2"/>
        <v>0</v>
      </c>
    </row>
    <row r="88" spans="1:10">
      <c r="A88">
        <v>24</v>
      </c>
      <c r="B88" s="241">
        <v>249003</v>
      </c>
      <c r="C88" s="239">
        <f>IFERROR(VLOOKUP(B88,#REF!,2,0),0)</f>
        <v>0</v>
      </c>
      <c r="D88" t="s">
        <v>357</v>
      </c>
      <c r="E88" t="s">
        <v>905</v>
      </c>
      <c r="F88" s="239">
        <f>IFERROR(VLOOKUP(D88,#REF!,6,0),0)</f>
        <v>0</v>
      </c>
      <c r="G88" s="239">
        <f t="shared" si="3"/>
        <v>0</v>
      </c>
      <c r="H88" t="s">
        <v>885</v>
      </c>
      <c r="J88" s="240">
        <f t="shared" si="2"/>
        <v>0</v>
      </c>
    </row>
    <row r="89" spans="1:10">
      <c r="A89">
        <v>24</v>
      </c>
      <c r="B89" s="241">
        <v>249004</v>
      </c>
      <c r="C89" s="239">
        <f>IFERROR(VLOOKUP(B89,#REF!,2,0),0)</f>
        <v>0</v>
      </c>
      <c r="D89" t="s">
        <v>358</v>
      </c>
      <c r="E89" t="s">
        <v>359</v>
      </c>
      <c r="F89" s="239">
        <f>IFERROR(VLOOKUP(D89,#REF!,6,0),0)</f>
        <v>0</v>
      </c>
      <c r="G89" s="239">
        <f t="shared" si="3"/>
        <v>0</v>
      </c>
      <c r="H89" t="s">
        <v>885</v>
      </c>
      <c r="J89" s="240">
        <f t="shared" si="2"/>
        <v>0</v>
      </c>
    </row>
    <row r="90" spans="1:10">
      <c r="A90">
        <v>24</v>
      </c>
      <c r="B90" s="241">
        <v>249005</v>
      </c>
      <c r="C90" s="239">
        <f>IFERROR(VLOOKUP(B90,#REF!,2,0),0)</f>
        <v>0</v>
      </c>
      <c r="D90" t="s">
        <v>360</v>
      </c>
      <c r="E90" t="s">
        <v>906</v>
      </c>
      <c r="F90" s="239">
        <f>IFERROR(VLOOKUP(D90,#REF!,6,0),0)</f>
        <v>0</v>
      </c>
      <c r="G90" s="239">
        <f t="shared" si="3"/>
        <v>0</v>
      </c>
      <c r="H90" t="s">
        <v>885</v>
      </c>
      <c r="J90" s="240">
        <f t="shared" si="2"/>
        <v>0</v>
      </c>
    </row>
    <row r="91" spans="1:10">
      <c r="A91">
        <v>24</v>
      </c>
      <c r="B91" s="241">
        <v>249006</v>
      </c>
      <c r="C91" s="239">
        <f>IFERROR(VLOOKUP(B91,#REF!,2,0),0)</f>
        <v>0</v>
      </c>
      <c r="D91" t="s">
        <v>361</v>
      </c>
      <c r="E91" t="s">
        <v>362</v>
      </c>
      <c r="F91" s="239">
        <f>IFERROR(VLOOKUP(D91,#REF!,6,0),0)</f>
        <v>0</v>
      </c>
      <c r="G91" s="239">
        <f t="shared" si="3"/>
        <v>0</v>
      </c>
      <c r="H91" t="s">
        <v>885</v>
      </c>
      <c r="J91" s="240">
        <f t="shared" si="2"/>
        <v>0</v>
      </c>
    </row>
    <row r="92" spans="1:10">
      <c r="A92">
        <v>24</v>
      </c>
      <c r="B92" s="241">
        <v>249007</v>
      </c>
      <c r="C92" s="239">
        <f>IFERROR(VLOOKUP(B92,#REF!,2,0),0)</f>
        <v>0</v>
      </c>
      <c r="D92" t="s">
        <v>363</v>
      </c>
      <c r="E92" t="s">
        <v>907</v>
      </c>
      <c r="F92" s="239">
        <f>IFERROR(VLOOKUP(D92,#REF!,6,0),0)</f>
        <v>0</v>
      </c>
      <c r="G92" s="239">
        <f t="shared" si="3"/>
        <v>0</v>
      </c>
      <c r="H92" t="s">
        <v>885</v>
      </c>
      <c r="J92" s="240">
        <f t="shared" si="2"/>
        <v>0</v>
      </c>
    </row>
    <row r="93" spans="1:10">
      <c r="A93">
        <v>24</v>
      </c>
      <c r="B93" s="241">
        <v>249008</v>
      </c>
      <c r="C93" s="239">
        <f>IFERROR(VLOOKUP(B93,#REF!,2,0),0)</f>
        <v>0</v>
      </c>
      <c r="D93" t="s">
        <v>364</v>
      </c>
      <c r="E93" t="s">
        <v>365</v>
      </c>
      <c r="F93" s="239">
        <f>IFERROR(VLOOKUP(D93,#REF!,6,0),0)</f>
        <v>0</v>
      </c>
      <c r="G93" s="239">
        <f t="shared" si="3"/>
        <v>0</v>
      </c>
      <c r="H93" t="s">
        <v>885</v>
      </c>
      <c r="J93" s="240">
        <f t="shared" si="2"/>
        <v>0</v>
      </c>
    </row>
    <row r="94" spans="1:10">
      <c r="A94">
        <v>24</v>
      </c>
      <c r="B94" s="241">
        <v>249009</v>
      </c>
      <c r="C94" s="239">
        <f>IFERROR(VLOOKUP(B94,#REF!,2,0),0)</f>
        <v>0</v>
      </c>
      <c r="D94" t="s">
        <v>366</v>
      </c>
      <c r="E94" t="s">
        <v>908</v>
      </c>
      <c r="F94" s="239">
        <f>IFERROR(VLOOKUP(D94,#REF!,6,0),0)</f>
        <v>0</v>
      </c>
      <c r="G94" s="239">
        <f t="shared" si="3"/>
        <v>0</v>
      </c>
      <c r="H94" t="s">
        <v>885</v>
      </c>
      <c r="J94" s="240">
        <f t="shared" si="2"/>
        <v>0</v>
      </c>
    </row>
    <row r="95" spans="1:10">
      <c r="A95">
        <v>24</v>
      </c>
      <c r="B95" s="241">
        <v>249010</v>
      </c>
      <c r="C95" s="239">
        <f>IFERROR(VLOOKUP(B95,#REF!,2,0),0)</f>
        <v>0</v>
      </c>
      <c r="D95" t="s">
        <v>771</v>
      </c>
      <c r="E95" t="s">
        <v>909</v>
      </c>
      <c r="F95" s="239">
        <f>IFERROR(VLOOKUP(D95,#REF!,6,0),0)</f>
        <v>0</v>
      </c>
      <c r="G95" s="239">
        <f t="shared" si="3"/>
        <v>0</v>
      </c>
      <c r="H95" t="s">
        <v>885</v>
      </c>
      <c r="J95" s="240">
        <f t="shared" si="2"/>
        <v>0</v>
      </c>
    </row>
    <row r="96" spans="1:10">
      <c r="A96">
        <v>25</v>
      </c>
      <c r="B96" s="241">
        <v>251001</v>
      </c>
      <c r="C96" s="239">
        <f>IFERROR(VLOOKUP(B96,#REF!,2,0),0)</f>
        <v>0</v>
      </c>
      <c r="D96" t="s">
        <v>367</v>
      </c>
      <c r="E96" t="s">
        <v>910</v>
      </c>
      <c r="F96" s="239">
        <f>IFERROR(VLOOKUP(D96,#REF!,6,0),0)</f>
        <v>0</v>
      </c>
      <c r="G96" s="239">
        <f t="shared" si="3"/>
        <v>0</v>
      </c>
      <c r="H96" t="s">
        <v>885</v>
      </c>
      <c r="J96" s="240">
        <f t="shared" si="2"/>
        <v>0</v>
      </c>
    </row>
    <row r="97" spans="1:10">
      <c r="A97">
        <v>25</v>
      </c>
      <c r="B97" s="241">
        <v>252001</v>
      </c>
      <c r="C97" s="239">
        <f>IFERROR(VLOOKUP(B97,#REF!,2,0),0)</f>
        <v>0</v>
      </c>
      <c r="D97" t="s">
        <v>368</v>
      </c>
      <c r="E97" t="s">
        <v>369</v>
      </c>
      <c r="F97" s="239">
        <f>IFERROR(VLOOKUP(D97,#REF!,6,0),0)</f>
        <v>0</v>
      </c>
      <c r="G97" s="239">
        <f t="shared" si="3"/>
        <v>0</v>
      </c>
      <c r="H97" t="s">
        <v>885</v>
      </c>
      <c r="J97" s="240">
        <f t="shared" si="2"/>
        <v>0</v>
      </c>
    </row>
    <row r="98" spans="1:10">
      <c r="A98">
        <v>25</v>
      </c>
      <c r="B98" s="241">
        <v>253001</v>
      </c>
      <c r="C98" s="239">
        <f>IFERROR(VLOOKUP(B98,#REF!,2,0),0)</f>
        <v>0</v>
      </c>
      <c r="D98" t="s">
        <v>370</v>
      </c>
      <c r="E98" t="s">
        <v>371</v>
      </c>
      <c r="F98" s="239">
        <f>IFERROR(VLOOKUP(D98,#REF!,6,0),0)</f>
        <v>0</v>
      </c>
      <c r="G98" s="239">
        <f t="shared" si="3"/>
        <v>0</v>
      </c>
      <c r="H98" t="s">
        <v>885</v>
      </c>
      <c r="J98" s="240">
        <f t="shared" si="2"/>
        <v>0</v>
      </c>
    </row>
    <row r="99" spans="1:10">
      <c r="A99">
        <v>25</v>
      </c>
      <c r="B99" s="241">
        <v>253002</v>
      </c>
      <c r="C99" s="239">
        <f>IFERROR(VLOOKUP(B99,#REF!,2,0),0)</f>
        <v>0</v>
      </c>
      <c r="D99" t="s">
        <v>372</v>
      </c>
      <c r="E99" t="s">
        <v>911</v>
      </c>
      <c r="F99" s="239">
        <f>IFERROR(VLOOKUP(D99,#REF!,6,0),0)</f>
        <v>0</v>
      </c>
      <c r="G99" s="239">
        <f t="shared" si="3"/>
        <v>0</v>
      </c>
      <c r="H99" t="s">
        <v>885</v>
      </c>
      <c r="J99" s="240">
        <f t="shared" si="2"/>
        <v>0</v>
      </c>
    </row>
    <row r="100" spans="1:10">
      <c r="A100">
        <v>25</v>
      </c>
      <c r="B100" s="241">
        <v>253003</v>
      </c>
      <c r="C100" s="239">
        <f>IFERROR(VLOOKUP(B100,#REF!,2,0),0)</f>
        <v>0</v>
      </c>
      <c r="D100" t="s">
        <v>373</v>
      </c>
      <c r="E100" t="s">
        <v>912</v>
      </c>
      <c r="F100" s="239">
        <f>IFERROR(VLOOKUP(D100,#REF!,6,0),0)</f>
        <v>0</v>
      </c>
      <c r="G100" s="239">
        <f t="shared" si="3"/>
        <v>0</v>
      </c>
      <c r="H100" t="s">
        <v>885</v>
      </c>
      <c r="J100" s="240">
        <f t="shared" si="2"/>
        <v>0</v>
      </c>
    </row>
    <row r="101" spans="1:10">
      <c r="A101">
        <v>25</v>
      </c>
      <c r="B101" s="241">
        <v>253004</v>
      </c>
      <c r="C101" s="239">
        <f>IFERROR(VLOOKUP(B101,#REF!,2,0),0)</f>
        <v>0</v>
      </c>
      <c r="D101" t="s">
        <v>374</v>
      </c>
      <c r="E101" t="s">
        <v>913</v>
      </c>
      <c r="F101" s="239">
        <f>IFERROR(VLOOKUP(D101,#REF!,6,0),0)</f>
        <v>0</v>
      </c>
      <c r="G101" s="239">
        <f t="shared" si="3"/>
        <v>0</v>
      </c>
      <c r="H101" t="s">
        <v>885</v>
      </c>
      <c r="J101" s="240">
        <f t="shared" si="2"/>
        <v>0</v>
      </c>
    </row>
    <row r="102" spans="1:10">
      <c r="A102">
        <v>25</v>
      </c>
      <c r="B102" s="241">
        <v>253005</v>
      </c>
      <c r="C102" s="239">
        <f>IFERROR(VLOOKUP(B102,#REF!,2,0),0)</f>
        <v>0</v>
      </c>
      <c r="D102" t="s">
        <v>799</v>
      </c>
      <c r="E102" t="s">
        <v>914</v>
      </c>
      <c r="F102" s="239">
        <f>IFERROR(VLOOKUP(D102,#REF!,6,0),0)</f>
        <v>0</v>
      </c>
      <c r="G102" s="239">
        <f t="shared" si="3"/>
        <v>0</v>
      </c>
      <c r="H102" t="s">
        <v>885</v>
      </c>
      <c r="J102" s="240">
        <f t="shared" si="2"/>
        <v>0</v>
      </c>
    </row>
    <row r="103" spans="1:10">
      <c r="A103">
        <v>25</v>
      </c>
      <c r="B103" s="241">
        <v>254001</v>
      </c>
      <c r="C103" s="239">
        <f>IFERROR(VLOOKUP(B103,#REF!,2,0),0)</f>
        <v>0</v>
      </c>
      <c r="D103" t="s">
        <v>375</v>
      </c>
      <c r="E103" t="s">
        <v>915</v>
      </c>
      <c r="F103" s="239">
        <f>IFERROR(VLOOKUP(D103,#REF!,6,0),0)</f>
        <v>0</v>
      </c>
      <c r="G103" s="239">
        <f t="shared" si="3"/>
        <v>0</v>
      </c>
      <c r="H103" t="s">
        <v>885</v>
      </c>
      <c r="J103" s="240">
        <f t="shared" si="2"/>
        <v>0</v>
      </c>
    </row>
    <row r="104" spans="1:10">
      <c r="A104">
        <v>25</v>
      </c>
      <c r="B104" s="241">
        <v>254002</v>
      </c>
      <c r="C104" s="239">
        <f>IFERROR(VLOOKUP(B104,#REF!,2,0),0)</f>
        <v>0</v>
      </c>
      <c r="D104" t="s">
        <v>376</v>
      </c>
      <c r="E104" t="s">
        <v>916</v>
      </c>
      <c r="F104" s="239">
        <f>IFERROR(VLOOKUP(D104,#REF!,6,0),0)</f>
        <v>0</v>
      </c>
      <c r="G104" s="239">
        <f t="shared" si="3"/>
        <v>0</v>
      </c>
      <c r="H104" t="s">
        <v>885</v>
      </c>
      <c r="J104" s="240">
        <f t="shared" si="2"/>
        <v>0</v>
      </c>
    </row>
    <row r="105" spans="1:10">
      <c r="A105">
        <v>25</v>
      </c>
      <c r="B105" s="241">
        <v>254003</v>
      </c>
      <c r="C105" s="239">
        <f>IFERROR(VLOOKUP(B105,#REF!,2,0),0)</f>
        <v>0</v>
      </c>
      <c r="D105" t="s">
        <v>377</v>
      </c>
      <c r="E105" t="s">
        <v>915</v>
      </c>
      <c r="F105" s="239">
        <f>IFERROR(VLOOKUP(D105,#REF!,6,0),0)</f>
        <v>0</v>
      </c>
      <c r="G105" s="239">
        <f t="shared" si="3"/>
        <v>0</v>
      </c>
      <c r="H105" t="s">
        <v>885</v>
      </c>
      <c r="J105" s="240">
        <f t="shared" si="2"/>
        <v>0</v>
      </c>
    </row>
    <row r="106" spans="1:10">
      <c r="A106">
        <v>25</v>
      </c>
      <c r="B106" s="241">
        <v>254004</v>
      </c>
      <c r="C106" s="239">
        <f>IFERROR(VLOOKUP(B106,#REF!,2,0),0)</f>
        <v>0</v>
      </c>
      <c r="D106" t="s">
        <v>800</v>
      </c>
      <c r="E106" t="s">
        <v>917</v>
      </c>
      <c r="F106" s="239">
        <f>IFERROR(VLOOKUP(D106,#REF!,6,0),0)</f>
        <v>0</v>
      </c>
      <c r="G106" s="239">
        <f t="shared" si="3"/>
        <v>0</v>
      </c>
      <c r="H106" t="s">
        <v>885</v>
      </c>
      <c r="J106" s="240">
        <f t="shared" si="2"/>
        <v>0</v>
      </c>
    </row>
    <row r="107" spans="1:10">
      <c r="A107">
        <v>25</v>
      </c>
      <c r="B107" s="241">
        <v>254005</v>
      </c>
      <c r="C107" s="239">
        <f>IFERROR(VLOOKUP(B107,#REF!,2,0),0)</f>
        <v>0</v>
      </c>
      <c r="D107" t="s">
        <v>724</v>
      </c>
      <c r="E107" t="s">
        <v>918</v>
      </c>
      <c r="F107" s="239">
        <f>IFERROR(VLOOKUP(D107,#REF!,6,0),0)</f>
        <v>0</v>
      </c>
      <c r="G107" s="239">
        <f t="shared" si="3"/>
        <v>0</v>
      </c>
      <c r="H107" t="s">
        <v>885</v>
      </c>
      <c r="J107" s="240">
        <f t="shared" si="2"/>
        <v>0</v>
      </c>
    </row>
    <row r="108" spans="1:10">
      <c r="A108">
        <v>25</v>
      </c>
      <c r="B108" s="241">
        <v>255001</v>
      </c>
      <c r="C108" s="239">
        <f>IFERROR(VLOOKUP(B108,#REF!,2,0),0)</f>
        <v>0</v>
      </c>
      <c r="D108" t="s">
        <v>378</v>
      </c>
      <c r="E108" t="s">
        <v>919</v>
      </c>
      <c r="F108" s="239">
        <f>IFERROR(VLOOKUP(D108,#REF!,6,0),0)</f>
        <v>0</v>
      </c>
      <c r="G108" s="239">
        <f t="shared" si="3"/>
        <v>0</v>
      </c>
      <c r="H108" t="s">
        <v>885</v>
      </c>
      <c r="J108" s="240">
        <f t="shared" si="2"/>
        <v>0</v>
      </c>
    </row>
    <row r="109" spans="1:10">
      <c r="A109">
        <v>25</v>
      </c>
      <c r="B109" s="241">
        <v>256001</v>
      </c>
      <c r="C109" s="239">
        <f>IFERROR(VLOOKUP(B109,#REF!,2,0),0)</f>
        <v>0</v>
      </c>
      <c r="D109" t="s">
        <v>379</v>
      </c>
      <c r="E109" t="s">
        <v>920</v>
      </c>
      <c r="F109" s="239">
        <f>IFERROR(VLOOKUP(D109,#REF!,6,0),0)</f>
        <v>0</v>
      </c>
      <c r="G109" s="239">
        <f t="shared" si="3"/>
        <v>0</v>
      </c>
      <c r="H109" t="s">
        <v>885</v>
      </c>
      <c r="J109" s="240">
        <f t="shared" si="2"/>
        <v>0</v>
      </c>
    </row>
    <row r="110" spans="1:10">
      <c r="A110">
        <v>25</v>
      </c>
      <c r="B110" s="241">
        <v>259001</v>
      </c>
      <c r="C110" s="239">
        <f>IFERROR(VLOOKUP(B110,#REF!,2,0),0)</f>
        <v>0</v>
      </c>
      <c r="D110" t="s">
        <v>380</v>
      </c>
      <c r="E110" t="s">
        <v>921</v>
      </c>
      <c r="F110" s="239">
        <f>IFERROR(VLOOKUP(D110,#REF!,6,0),0)</f>
        <v>0</v>
      </c>
      <c r="G110" s="239">
        <f t="shared" si="3"/>
        <v>0</v>
      </c>
      <c r="H110" t="s">
        <v>885</v>
      </c>
      <c r="J110" s="240">
        <f t="shared" si="2"/>
        <v>0</v>
      </c>
    </row>
    <row r="111" spans="1:10">
      <c r="A111">
        <v>25</v>
      </c>
      <c r="B111" s="241">
        <v>259002</v>
      </c>
      <c r="C111" s="239">
        <f>IFERROR(VLOOKUP(B111,#REF!,2,0),0)</f>
        <v>0</v>
      </c>
      <c r="D111" t="s">
        <v>381</v>
      </c>
      <c r="E111" t="s">
        <v>922</v>
      </c>
      <c r="F111" s="239">
        <f>IFERROR(VLOOKUP(D111,#REF!,6,0),0)</f>
        <v>0</v>
      </c>
      <c r="G111" s="239">
        <f t="shared" si="3"/>
        <v>0</v>
      </c>
      <c r="H111" t="s">
        <v>885</v>
      </c>
      <c r="J111" s="240">
        <f t="shared" si="2"/>
        <v>0</v>
      </c>
    </row>
    <row r="112" spans="1:10">
      <c r="A112">
        <v>26</v>
      </c>
      <c r="B112" s="241">
        <v>261001</v>
      </c>
      <c r="C112" s="239">
        <f>IFERROR(VLOOKUP(B112,#REF!,2,0),0)</f>
        <v>0</v>
      </c>
      <c r="D112" t="s">
        <v>382</v>
      </c>
      <c r="E112" t="s">
        <v>383</v>
      </c>
      <c r="F112" s="239">
        <f>IFERROR(VLOOKUP(D112,#REF!,6,0),0)</f>
        <v>0</v>
      </c>
      <c r="G112" s="239">
        <f t="shared" si="3"/>
        <v>0</v>
      </c>
      <c r="H112" t="s">
        <v>885</v>
      </c>
      <c r="J112" s="240">
        <f t="shared" si="2"/>
        <v>0</v>
      </c>
    </row>
    <row r="113" spans="1:10">
      <c r="A113">
        <v>26</v>
      </c>
      <c r="B113" s="241">
        <v>261002</v>
      </c>
      <c r="C113" s="239">
        <f>IFERROR(VLOOKUP(B113,#REF!,2,0),0)</f>
        <v>0</v>
      </c>
      <c r="D113" t="s">
        <v>384</v>
      </c>
      <c r="E113" t="s">
        <v>923</v>
      </c>
      <c r="F113" s="239">
        <f>IFERROR(VLOOKUP(D113,#REF!,6,0),0)</f>
        <v>0</v>
      </c>
      <c r="G113" s="239">
        <f t="shared" si="3"/>
        <v>0</v>
      </c>
      <c r="H113" t="s">
        <v>885</v>
      </c>
      <c r="J113" s="240">
        <f t="shared" si="2"/>
        <v>0</v>
      </c>
    </row>
    <row r="114" spans="1:10">
      <c r="A114">
        <v>26</v>
      </c>
      <c r="B114" s="241">
        <v>261003</v>
      </c>
      <c r="C114" s="239">
        <f>IFERROR(VLOOKUP(B114,#REF!,2,0),0)</f>
        <v>0</v>
      </c>
      <c r="D114" t="s">
        <v>385</v>
      </c>
      <c r="E114" t="s">
        <v>386</v>
      </c>
      <c r="F114" s="239">
        <f>IFERROR(VLOOKUP(D114,#REF!,6,0),0)</f>
        <v>0</v>
      </c>
      <c r="G114" s="239">
        <f t="shared" si="3"/>
        <v>0</v>
      </c>
      <c r="H114" t="s">
        <v>885</v>
      </c>
      <c r="J114" s="240">
        <f t="shared" si="2"/>
        <v>0</v>
      </c>
    </row>
    <row r="115" spans="1:10">
      <c r="A115">
        <v>26</v>
      </c>
      <c r="B115" s="241">
        <v>261004</v>
      </c>
      <c r="C115" s="239">
        <f>IFERROR(VLOOKUP(B115,#REF!,2,0),0)</f>
        <v>0</v>
      </c>
      <c r="D115" t="s">
        <v>387</v>
      </c>
      <c r="E115" t="s">
        <v>388</v>
      </c>
      <c r="F115" s="239">
        <f>IFERROR(VLOOKUP(D115,#REF!,6,0),0)</f>
        <v>0</v>
      </c>
      <c r="G115" s="239">
        <f t="shared" si="3"/>
        <v>0</v>
      </c>
      <c r="H115" t="s">
        <v>885</v>
      </c>
      <c r="J115" s="240">
        <f t="shared" si="2"/>
        <v>0</v>
      </c>
    </row>
    <row r="116" spans="1:10">
      <c r="A116">
        <v>26</v>
      </c>
      <c r="B116" s="241">
        <v>261005</v>
      </c>
      <c r="C116" s="239">
        <f>IFERROR(VLOOKUP(B116,#REF!,2,0),0)</f>
        <v>0</v>
      </c>
      <c r="D116" t="s">
        <v>389</v>
      </c>
      <c r="E116" t="s">
        <v>924</v>
      </c>
      <c r="F116" s="239">
        <f>IFERROR(VLOOKUP(D116,#REF!,6,0),0)</f>
        <v>0</v>
      </c>
      <c r="G116" s="239">
        <f t="shared" si="3"/>
        <v>0</v>
      </c>
      <c r="H116" t="s">
        <v>885</v>
      </c>
      <c r="J116" s="240">
        <f t="shared" si="2"/>
        <v>0</v>
      </c>
    </row>
    <row r="117" spans="1:10">
      <c r="A117">
        <v>26</v>
      </c>
      <c r="B117" s="241">
        <v>262001</v>
      </c>
      <c r="C117" s="239">
        <f>IFERROR(VLOOKUP(B117,#REF!,2,0),0)</f>
        <v>0</v>
      </c>
      <c r="D117" t="s">
        <v>390</v>
      </c>
      <c r="E117" t="s">
        <v>925</v>
      </c>
      <c r="F117" s="239">
        <f>IFERROR(VLOOKUP(D117,#REF!,6,0),0)</f>
        <v>0</v>
      </c>
      <c r="G117" s="239">
        <f t="shared" si="3"/>
        <v>0</v>
      </c>
      <c r="H117" t="s">
        <v>885</v>
      </c>
      <c r="J117" s="240">
        <f t="shared" si="2"/>
        <v>0</v>
      </c>
    </row>
    <row r="118" spans="1:10">
      <c r="A118">
        <v>27</v>
      </c>
      <c r="B118" s="241">
        <v>271001</v>
      </c>
      <c r="C118" s="239">
        <f>IFERROR(VLOOKUP(B118,#REF!,2,0),0)</f>
        <v>0</v>
      </c>
      <c r="D118" t="s">
        <v>391</v>
      </c>
      <c r="E118" t="s">
        <v>392</v>
      </c>
      <c r="F118" s="239">
        <f>IFERROR(VLOOKUP(D118,#REF!,6,0),0)</f>
        <v>0</v>
      </c>
      <c r="G118" s="239">
        <f t="shared" si="3"/>
        <v>0</v>
      </c>
      <c r="H118" t="s">
        <v>885</v>
      </c>
      <c r="J118" s="240">
        <f t="shared" si="2"/>
        <v>0</v>
      </c>
    </row>
    <row r="119" spans="1:10">
      <c r="A119">
        <v>27</v>
      </c>
      <c r="B119" s="241">
        <v>271002</v>
      </c>
      <c r="C119" s="239">
        <f>IFERROR(VLOOKUP(B119,#REF!,2,0),0)</f>
        <v>0</v>
      </c>
      <c r="D119" t="s">
        <v>393</v>
      </c>
      <c r="E119" t="s">
        <v>394</v>
      </c>
      <c r="F119" s="239">
        <f>IFERROR(VLOOKUP(D119,#REF!,6,0),0)</f>
        <v>0</v>
      </c>
      <c r="G119" s="239">
        <f t="shared" si="3"/>
        <v>0</v>
      </c>
      <c r="H119" t="s">
        <v>885</v>
      </c>
      <c r="J119" s="240">
        <f t="shared" si="2"/>
        <v>0</v>
      </c>
    </row>
    <row r="120" spans="1:10">
      <c r="A120">
        <v>27</v>
      </c>
      <c r="B120" s="241">
        <v>272001</v>
      </c>
      <c r="C120" s="239">
        <f>IFERROR(VLOOKUP(B120,#REF!,2,0),0)</f>
        <v>0</v>
      </c>
      <c r="D120" t="s">
        <v>395</v>
      </c>
      <c r="E120" t="s">
        <v>926</v>
      </c>
      <c r="F120" s="239">
        <f>IFERROR(VLOOKUP(D120,#REF!,6,0),0)</f>
        <v>0</v>
      </c>
      <c r="G120" s="239">
        <f t="shared" si="3"/>
        <v>0</v>
      </c>
      <c r="H120" t="s">
        <v>885</v>
      </c>
      <c r="J120" s="240">
        <f t="shared" si="2"/>
        <v>0</v>
      </c>
    </row>
    <row r="121" spans="1:10">
      <c r="A121">
        <v>27</v>
      </c>
      <c r="B121" s="241">
        <v>273001</v>
      </c>
      <c r="C121" s="239">
        <f>IFERROR(VLOOKUP(B121,#REF!,2,0),0)</f>
        <v>0</v>
      </c>
      <c r="D121" t="s">
        <v>396</v>
      </c>
      <c r="E121" t="s">
        <v>397</v>
      </c>
      <c r="F121" s="239">
        <f>IFERROR(VLOOKUP(D121,#REF!,6,0),0)</f>
        <v>0</v>
      </c>
      <c r="G121" s="239">
        <f t="shared" si="3"/>
        <v>0</v>
      </c>
      <c r="H121" t="s">
        <v>885</v>
      </c>
      <c r="J121" s="240">
        <f t="shared" si="2"/>
        <v>0</v>
      </c>
    </row>
    <row r="122" spans="1:10">
      <c r="A122">
        <v>27</v>
      </c>
      <c r="B122" s="243">
        <v>273002</v>
      </c>
      <c r="C122" s="239">
        <f>IFERROR(VLOOKUP(B122,#REF!,2,0),0)</f>
        <v>0</v>
      </c>
      <c r="D122" t="s">
        <v>398</v>
      </c>
      <c r="E122" t="s">
        <v>772</v>
      </c>
      <c r="F122" s="239">
        <f>IFERROR(VLOOKUP(D122,#REF!,6,0),0)</f>
        <v>0</v>
      </c>
      <c r="G122" s="239">
        <f t="shared" si="3"/>
        <v>0</v>
      </c>
      <c r="H122" t="s">
        <v>885</v>
      </c>
      <c r="J122" s="240">
        <f t="shared" si="2"/>
        <v>0</v>
      </c>
    </row>
    <row r="123" spans="1:10">
      <c r="A123">
        <v>27</v>
      </c>
      <c r="B123" s="241">
        <v>274001</v>
      </c>
      <c r="C123" s="239">
        <f>IFERROR(VLOOKUP(B123,#REF!,2,0),0)</f>
        <v>0</v>
      </c>
      <c r="D123" t="s">
        <v>400</v>
      </c>
      <c r="E123" t="s">
        <v>399</v>
      </c>
      <c r="F123" s="239">
        <f>IFERROR(VLOOKUP(D123,#REF!,6,0),0)</f>
        <v>0</v>
      </c>
      <c r="G123" s="239">
        <f t="shared" si="3"/>
        <v>0</v>
      </c>
      <c r="H123" t="s">
        <v>885</v>
      </c>
      <c r="J123" s="240">
        <f t="shared" si="2"/>
        <v>0</v>
      </c>
    </row>
    <row r="124" spans="1:10">
      <c r="A124">
        <v>27</v>
      </c>
      <c r="B124" s="241">
        <v>275001</v>
      </c>
      <c r="C124" s="239">
        <f>IFERROR(VLOOKUP(B124,#REF!,2,0),0)</f>
        <v>0</v>
      </c>
      <c r="D124" t="s">
        <v>401</v>
      </c>
      <c r="E124" t="s">
        <v>402</v>
      </c>
      <c r="F124" s="239">
        <f>IFERROR(VLOOKUP(D124,#REF!,6,0),0)</f>
        <v>0</v>
      </c>
      <c r="G124" s="239">
        <f t="shared" si="3"/>
        <v>0</v>
      </c>
      <c r="H124" t="s">
        <v>885</v>
      </c>
      <c r="J124" s="240">
        <f t="shared" si="2"/>
        <v>0</v>
      </c>
    </row>
    <row r="125" spans="1:10">
      <c r="A125">
        <v>28</v>
      </c>
      <c r="B125" s="241">
        <v>282001</v>
      </c>
      <c r="C125" s="239">
        <f>IFERROR(VLOOKUP(B125,#REF!,2,0),0)</f>
        <v>0</v>
      </c>
      <c r="D125" t="s">
        <v>403</v>
      </c>
      <c r="E125" t="s">
        <v>927</v>
      </c>
      <c r="F125" s="239">
        <f>IFERROR(VLOOKUP(D125,#REF!,6,0),0)</f>
        <v>0</v>
      </c>
      <c r="G125" s="239">
        <f t="shared" si="3"/>
        <v>0</v>
      </c>
      <c r="H125" t="s">
        <v>885</v>
      </c>
      <c r="J125" s="240">
        <f t="shared" si="2"/>
        <v>0</v>
      </c>
    </row>
    <row r="126" spans="1:10">
      <c r="A126">
        <v>28</v>
      </c>
      <c r="B126" s="241">
        <v>283001</v>
      </c>
      <c r="C126" s="239">
        <f>IFERROR(VLOOKUP(B126,#REF!,2,0),0)</f>
        <v>0</v>
      </c>
      <c r="D126" t="s">
        <v>404</v>
      </c>
      <c r="E126" t="s">
        <v>405</v>
      </c>
      <c r="F126" s="239">
        <f>IFERROR(VLOOKUP(D126,#REF!,6,0),0)</f>
        <v>0</v>
      </c>
      <c r="G126" s="239">
        <f t="shared" si="3"/>
        <v>0</v>
      </c>
      <c r="H126" t="s">
        <v>885</v>
      </c>
      <c r="J126" s="240">
        <f t="shared" si="2"/>
        <v>0</v>
      </c>
    </row>
    <row r="127" spans="1:10">
      <c r="A127">
        <v>28</v>
      </c>
      <c r="B127" s="244">
        <v>283002</v>
      </c>
      <c r="C127" s="239">
        <f>IFERROR(VLOOKUP(B127,#REF!,2,0),0)</f>
        <v>0</v>
      </c>
      <c r="D127" t="s">
        <v>407</v>
      </c>
      <c r="E127" t="s">
        <v>406</v>
      </c>
      <c r="F127" s="239">
        <f>IFERROR(VLOOKUP(D127,#REF!,6,0),0)</f>
        <v>0</v>
      </c>
      <c r="G127" s="239">
        <f t="shared" si="3"/>
        <v>0</v>
      </c>
      <c r="H127" t="s">
        <v>885</v>
      </c>
      <c r="J127" s="240">
        <f t="shared" si="2"/>
        <v>0</v>
      </c>
    </row>
    <row r="128" spans="1:10">
      <c r="A128">
        <v>29</v>
      </c>
      <c r="B128" s="241">
        <v>291001</v>
      </c>
      <c r="C128" s="239">
        <f>IFERROR(VLOOKUP(B128,#REF!,2,0),0)</f>
        <v>0</v>
      </c>
      <c r="D128" t="s">
        <v>408</v>
      </c>
      <c r="E128" t="s">
        <v>409</v>
      </c>
      <c r="F128" s="239">
        <f>IFERROR(VLOOKUP(D128,#REF!,6,0),0)</f>
        <v>0</v>
      </c>
      <c r="G128" s="239">
        <f t="shared" si="3"/>
        <v>0</v>
      </c>
      <c r="H128" t="s">
        <v>885</v>
      </c>
      <c r="J128" s="240">
        <f t="shared" si="2"/>
        <v>0</v>
      </c>
    </row>
    <row r="129" spans="1:10">
      <c r="A129">
        <v>29</v>
      </c>
      <c r="B129" s="241">
        <v>292001</v>
      </c>
      <c r="C129" s="239">
        <f>IFERROR(VLOOKUP(B129,#REF!,2,0),0)</f>
        <v>0</v>
      </c>
      <c r="D129" t="s">
        <v>410</v>
      </c>
      <c r="E129" t="s">
        <v>928</v>
      </c>
      <c r="F129" s="239">
        <f>IFERROR(VLOOKUP(D129,#REF!,6,0),0)</f>
        <v>0</v>
      </c>
      <c r="G129" s="239">
        <f t="shared" si="3"/>
        <v>0</v>
      </c>
      <c r="H129" t="s">
        <v>885</v>
      </c>
      <c r="J129" s="240">
        <f t="shared" si="2"/>
        <v>0</v>
      </c>
    </row>
    <row r="130" spans="1:10">
      <c r="A130">
        <v>29</v>
      </c>
      <c r="B130" s="241">
        <v>293001</v>
      </c>
      <c r="C130" s="239">
        <f>IFERROR(VLOOKUP(B130,#REF!,2,0),0)</f>
        <v>0</v>
      </c>
      <c r="D130" t="s">
        <v>411</v>
      </c>
      <c r="E130" t="s">
        <v>412</v>
      </c>
      <c r="F130" s="239">
        <f>IFERROR(VLOOKUP(D130,#REF!,6,0),0)</f>
        <v>0</v>
      </c>
      <c r="G130" s="239">
        <f t="shared" si="3"/>
        <v>0</v>
      </c>
      <c r="H130" t="s">
        <v>885</v>
      </c>
      <c r="J130" s="240">
        <f t="shared" si="2"/>
        <v>0</v>
      </c>
    </row>
    <row r="131" spans="1:10">
      <c r="A131">
        <v>29</v>
      </c>
      <c r="B131" s="241">
        <v>293002</v>
      </c>
      <c r="C131" s="239">
        <f>IFERROR(VLOOKUP(B131,#REF!,2,0),0)</f>
        <v>0</v>
      </c>
      <c r="D131" t="s">
        <v>413</v>
      </c>
      <c r="E131" t="s">
        <v>929</v>
      </c>
      <c r="F131" s="239">
        <f>IFERROR(VLOOKUP(D131,#REF!,6,0),0)</f>
        <v>0</v>
      </c>
      <c r="G131" s="239">
        <f t="shared" si="3"/>
        <v>0</v>
      </c>
      <c r="H131" t="s">
        <v>885</v>
      </c>
      <c r="J131" s="240">
        <f t="shared" si="2"/>
        <v>0</v>
      </c>
    </row>
    <row r="132" spans="1:10">
      <c r="A132">
        <v>29</v>
      </c>
      <c r="B132" s="241">
        <v>293003</v>
      </c>
      <c r="C132" s="239">
        <f>IFERROR(VLOOKUP(B132,#REF!,2,0),0)</f>
        <v>0</v>
      </c>
      <c r="D132" t="s">
        <v>414</v>
      </c>
      <c r="E132" t="s">
        <v>930</v>
      </c>
      <c r="F132" s="239">
        <f>IFERROR(VLOOKUP(D132,#REF!,6,0),0)</f>
        <v>0</v>
      </c>
      <c r="G132" s="239">
        <f t="shared" si="3"/>
        <v>0</v>
      </c>
      <c r="H132" t="s">
        <v>885</v>
      </c>
      <c r="J132" s="240">
        <f t="shared" si="2"/>
        <v>0</v>
      </c>
    </row>
    <row r="133" spans="1:10">
      <c r="A133">
        <v>29</v>
      </c>
      <c r="B133" s="241">
        <v>294001</v>
      </c>
      <c r="C133" s="239">
        <f>IFERROR(VLOOKUP(B133,#REF!,2,0),0)</f>
        <v>0</v>
      </c>
      <c r="D133" t="s">
        <v>415</v>
      </c>
      <c r="E133" t="s">
        <v>416</v>
      </c>
      <c r="F133" s="239">
        <f>IFERROR(VLOOKUP(D133,#REF!,6,0),0)</f>
        <v>0</v>
      </c>
      <c r="G133" s="239">
        <f t="shared" si="3"/>
        <v>0</v>
      </c>
      <c r="H133" t="s">
        <v>885</v>
      </c>
      <c r="I133" s="88" t="s">
        <v>931</v>
      </c>
      <c r="J133" s="240">
        <f t="shared" si="2"/>
        <v>0</v>
      </c>
    </row>
    <row r="134" spans="1:10">
      <c r="A134">
        <v>29</v>
      </c>
      <c r="B134" s="241">
        <v>295001</v>
      </c>
      <c r="C134" s="239">
        <f>IFERROR(VLOOKUP(B134,#REF!,2,0),0)</f>
        <v>0</v>
      </c>
      <c r="D134" t="s">
        <v>417</v>
      </c>
      <c r="E134" t="s">
        <v>932</v>
      </c>
      <c r="F134" s="239">
        <f>IFERROR(VLOOKUP(D134,#REF!,6,0),0)</f>
        <v>0</v>
      </c>
      <c r="G134" s="239">
        <f t="shared" si="3"/>
        <v>0</v>
      </c>
      <c r="H134" t="s">
        <v>885</v>
      </c>
      <c r="J134" s="240">
        <f t="shared" si="2"/>
        <v>0</v>
      </c>
    </row>
    <row r="135" spans="1:10">
      <c r="A135">
        <v>29</v>
      </c>
      <c r="B135" s="241">
        <v>296001</v>
      </c>
      <c r="C135" s="239">
        <f>IFERROR(VLOOKUP(B135,#REF!,2,0),0)</f>
        <v>0</v>
      </c>
      <c r="D135" t="s">
        <v>418</v>
      </c>
      <c r="E135" t="s">
        <v>419</v>
      </c>
      <c r="F135" s="239">
        <f>IFERROR(VLOOKUP(D135,#REF!,6,0),0)</f>
        <v>0</v>
      </c>
      <c r="G135" s="239">
        <f t="shared" si="3"/>
        <v>0</v>
      </c>
      <c r="H135" t="s">
        <v>885</v>
      </c>
      <c r="J135" s="240">
        <f t="shared" si="2"/>
        <v>0</v>
      </c>
    </row>
    <row r="136" spans="1:10">
      <c r="A136">
        <v>29</v>
      </c>
      <c r="B136" s="241">
        <v>296002</v>
      </c>
      <c r="C136" s="239">
        <f>IFERROR(VLOOKUP(B136,#REF!,2,0),0)</f>
        <v>0</v>
      </c>
      <c r="D136" t="s">
        <v>420</v>
      </c>
      <c r="E136" t="s">
        <v>421</v>
      </c>
      <c r="F136" s="239">
        <f>IFERROR(VLOOKUP(D136,#REF!,6,0),0)</f>
        <v>0</v>
      </c>
      <c r="G136" s="239">
        <f t="shared" si="3"/>
        <v>0</v>
      </c>
      <c r="H136" t="s">
        <v>885</v>
      </c>
      <c r="J136" s="240">
        <f t="shared" si="2"/>
        <v>0</v>
      </c>
    </row>
    <row r="137" spans="1:10">
      <c r="A137">
        <v>29</v>
      </c>
      <c r="B137" s="241">
        <v>296003</v>
      </c>
      <c r="C137" s="239">
        <f>IFERROR(VLOOKUP(B137,#REF!,2,0),0)</f>
        <v>0</v>
      </c>
      <c r="D137" t="s">
        <v>422</v>
      </c>
      <c r="E137" t="s">
        <v>423</v>
      </c>
      <c r="F137" s="239">
        <f>IFERROR(VLOOKUP(D137,#REF!,6,0),0)</f>
        <v>0</v>
      </c>
      <c r="G137" s="239">
        <f t="shared" si="3"/>
        <v>0</v>
      </c>
      <c r="H137" t="s">
        <v>885</v>
      </c>
      <c r="J137" s="240">
        <f t="shared" ref="J137:J200" si="4">C137</f>
        <v>0</v>
      </c>
    </row>
    <row r="138" spans="1:10">
      <c r="A138">
        <v>29</v>
      </c>
      <c r="B138" s="241">
        <v>297002</v>
      </c>
      <c r="C138" s="239">
        <f>IFERROR(VLOOKUP(B138,#REF!,2,0),0)</f>
        <v>0</v>
      </c>
      <c r="D138" t="s">
        <v>424</v>
      </c>
      <c r="E138" t="s">
        <v>425</v>
      </c>
      <c r="F138" s="239">
        <f>IFERROR(VLOOKUP(D138,#REF!,6,0),0)</f>
        <v>0</v>
      </c>
      <c r="G138" s="239">
        <f t="shared" si="3"/>
        <v>0</v>
      </c>
      <c r="H138" t="s">
        <v>885</v>
      </c>
      <c r="J138" s="240">
        <f t="shared" si="4"/>
        <v>0</v>
      </c>
    </row>
    <row r="139" spans="1:10">
      <c r="A139">
        <v>29</v>
      </c>
      <c r="B139" s="241">
        <v>297003</v>
      </c>
      <c r="C139" s="239">
        <f>IFERROR(VLOOKUP(B139,#REF!,2,0),0)</f>
        <v>0</v>
      </c>
      <c r="D139" t="s">
        <v>426</v>
      </c>
      <c r="E139" t="s">
        <v>933</v>
      </c>
      <c r="F139" s="239">
        <f>IFERROR(VLOOKUP(D139,#REF!,6,0),0)</f>
        <v>0</v>
      </c>
      <c r="G139" s="239">
        <f t="shared" ref="G139:G205" si="5">C139-F139</f>
        <v>0</v>
      </c>
      <c r="H139" t="s">
        <v>885</v>
      </c>
      <c r="J139" s="240">
        <f t="shared" si="4"/>
        <v>0</v>
      </c>
    </row>
    <row r="140" spans="1:10">
      <c r="A140">
        <v>29</v>
      </c>
      <c r="B140" s="241">
        <v>298001</v>
      </c>
      <c r="C140" s="239">
        <f>IFERROR(VLOOKUP(B140,#REF!,2,0),0)</f>
        <v>0</v>
      </c>
      <c r="D140" t="s">
        <v>427</v>
      </c>
      <c r="E140" t="s">
        <v>934</v>
      </c>
      <c r="F140" s="239">
        <f>IFERROR(VLOOKUP(D140,#REF!,6,0),0)</f>
        <v>0</v>
      </c>
      <c r="G140" s="239">
        <f t="shared" si="5"/>
        <v>0</v>
      </c>
      <c r="H140" t="s">
        <v>885</v>
      </c>
      <c r="J140" s="240">
        <f t="shared" si="4"/>
        <v>0</v>
      </c>
    </row>
    <row r="141" spans="1:10">
      <c r="A141">
        <v>29</v>
      </c>
      <c r="B141" s="241">
        <v>299001</v>
      </c>
      <c r="C141" s="239">
        <f>IFERROR(VLOOKUP(B141,#REF!,2,0),0)</f>
        <v>0</v>
      </c>
      <c r="D141" t="s">
        <v>428</v>
      </c>
      <c r="E141" t="s">
        <v>429</v>
      </c>
      <c r="F141" s="239">
        <f>IFERROR(VLOOKUP(D141,#REF!,6,0),0)</f>
        <v>0</v>
      </c>
      <c r="G141" s="239">
        <f t="shared" si="5"/>
        <v>0</v>
      </c>
      <c r="H141" t="s">
        <v>885</v>
      </c>
      <c r="J141" s="240">
        <f t="shared" si="4"/>
        <v>0</v>
      </c>
    </row>
    <row r="142" spans="1:10">
      <c r="A142">
        <v>29</v>
      </c>
      <c r="B142" s="241">
        <v>299002</v>
      </c>
      <c r="C142" s="239">
        <f>IFERROR(VLOOKUP(B142,#REF!,2,0),0)</f>
        <v>0</v>
      </c>
      <c r="D142" t="s">
        <v>430</v>
      </c>
      <c r="E142" t="s">
        <v>431</v>
      </c>
      <c r="F142" s="239">
        <f>IFERROR(VLOOKUP(D142,#REF!,6,0),0)</f>
        <v>0</v>
      </c>
      <c r="G142" s="239">
        <f t="shared" si="5"/>
        <v>0</v>
      </c>
      <c r="H142" t="s">
        <v>885</v>
      </c>
      <c r="J142" s="240">
        <f t="shared" si="4"/>
        <v>0</v>
      </c>
    </row>
    <row r="143" spans="1:10">
      <c r="A143">
        <v>29</v>
      </c>
      <c r="B143" s="241">
        <v>299003</v>
      </c>
      <c r="C143" s="239">
        <f>IFERROR(VLOOKUP(B143,#REF!,2,0),0)</f>
        <v>0</v>
      </c>
      <c r="D143" t="s">
        <v>432</v>
      </c>
      <c r="E143" t="s">
        <v>935</v>
      </c>
      <c r="F143" s="239">
        <f>IFERROR(VLOOKUP(D143,#REF!,6,0),0)</f>
        <v>0</v>
      </c>
      <c r="G143" s="239">
        <f t="shared" si="5"/>
        <v>0</v>
      </c>
      <c r="H143" t="s">
        <v>885</v>
      </c>
      <c r="J143" s="240">
        <f t="shared" si="4"/>
        <v>0</v>
      </c>
    </row>
    <row r="144" spans="1:10">
      <c r="A144">
        <v>29</v>
      </c>
      <c r="B144" s="241">
        <v>299004</v>
      </c>
      <c r="C144" s="242">
        <f>IFERROR(VLOOKUP(B144,#REF!,2,0),0)</f>
        <v>0</v>
      </c>
      <c r="D144" t="s">
        <v>433</v>
      </c>
      <c r="E144" t="s">
        <v>434</v>
      </c>
      <c r="F144" s="239">
        <f>IFERROR(VLOOKUP(D144,#REF!,6,0),0)</f>
        <v>0</v>
      </c>
      <c r="G144" s="242">
        <f t="shared" si="5"/>
        <v>0</v>
      </c>
      <c r="H144" t="s">
        <v>885</v>
      </c>
      <c r="J144" s="240">
        <f t="shared" si="4"/>
        <v>0</v>
      </c>
    </row>
    <row r="145" spans="1:10" s="11" customFormat="1">
      <c r="B145" s="245"/>
      <c r="C145" s="355">
        <f>SUM(C55:C144)</f>
        <v>0</v>
      </c>
      <c r="D145" t="s">
        <v>22</v>
      </c>
      <c r="F145" s="355">
        <f>SUM(F55:F144)</f>
        <v>0</v>
      </c>
      <c r="G145" s="315">
        <f>SUM(G55:G144)</f>
        <v>0</v>
      </c>
      <c r="J145" s="240">
        <f t="shared" si="4"/>
        <v>0</v>
      </c>
    </row>
    <row r="146" spans="1:10">
      <c r="B146" s="241"/>
      <c r="C146" s="239"/>
      <c r="F146" s="239"/>
      <c r="G146" s="239"/>
      <c r="J146" s="240">
        <f t="shared" si="4"/>
        <v>0</v>
      </c>
    </row>
    <row r="147" spans="1:10">
      <c r="B147" s="241"/>
      <c r="C147" s="239"/>
      <c r="F147" s="239"/>
      <c r="G147" s="239"/>
      <c r="J147" s="240">
        <f t="shared" si="4"/>
        <v>0</v>
      </c>
    </row>
    <row r="148" spans="1:10">
      <c r="A148">
        <v>31</v>
      </c>
      <c r="B148" s="241">
        <v>311001</v>
      </c>
      <c r="C148" s="239">
        <f>IFERROR(VLOOKUP(B148,#REF!,2,0),0)</f>
        <v>0</v>
      </c>
      <c r="D148" t="s">
        <v>435</v>
      </c>
      <c r="E148" t="s">
        <v>936</v>
      </c>
      <c r="F148" s="239">
        <f>IFERROR(VLOOKUP(D148,#REF!,6,0),0)</f>
        <v>0</v>
      </c>
      <c r="G148" s="239">
        <f t="shared" si="5"/>
        <v>0</v>
      </c>
      <c r="J148" s="240">
        <f t="shared" si="4"/>
        <v>0</v>
      </c>
    </row>
    <row r="149" spans="1:10">
      <c r="A149">
        <v>31</v>
      </c>
      <c r="B149" s="241">
        <v>311002</v>
      </c>
      <c r="C149" s="239">
        <f>IFERROR(VLOOKUP(B149,#REF!,2,0),0)</f>
        <v>0</v>
      </c>
      <c r="D149" t="s">
        <v>436</v>
      </c>
      <c r="E149" t="s">
        <v>937</v>
      </c>
      <c r="F149" s="239">
        <f>IFERROR(VLOOKUP(D149,#REF!,6,0),0)</f>
        <v>0</v>
      </c>
      <c r="G149" s="239">
        <f t="shared" si="5"/>
        <v>0</v>
      </c>
      <c r="J149" s="240">
        <f t="shared" si="4"/>
        <v>0</v>
      </c>
    </row>
    <row r="150" spans="1:10">
      <c r="A150">
        <v>31</v>
      </c>
      <c r="B150" s="241">
        <v>311004</v>
      </c>
      <c r="C150" s="239">
        <f>IFERROR(VLOOKUP(B150,#REF!,2,0),0)</f>
        <v>0</v>
      </c>
      <c r="D150" t="s">
        <v>437</v>
      </c>
      <c r="E150" t="s">
        <v>438</v>
      </c>
      <c r="F150" s="239">
        <f>IFERROR(VLOOKUP(D150,#REF!,6,0),0)</f>
        <v>0</v>
      </c>
      <c r="G150" s="239">
        <f t="shared" si="5"/>
        <v>0</v>
      </c>
      <c r="J150" s="240">
        <f t="shared" si="4"/>
        <v>0</v>
      </c>
    </row>
    <row r="151" spans="1:10">
      <c r="A151">
        <v>31</v>
      </c>
      <c r="B151" s="241">
        <v>312001</v>
      </c>
      <c r="C151" s="239">
        <f>IFERROR(VLOOKUP(B151,#REF!,2,0),0)</f>
        <v>0</v>
      </c>
      <c r="D151" t="s">
        <v>439</v>
      </c>
      <c r="E151" t="s">
        <v>440</v>
      </c>
      <c r="F151" s="239">
        <f>IFERROR(VLOOKUP(D151,#REF!,6,0),0)</f>
        <v>0</v>
      </c>
      <c r="G151" s="239">
        <f t="shared" si="5"/>
        <v>0</v>
      </c>
      <c r="J151" s="240">
        <f t="shared" si="4"/>
        <v>0</v>
      </c>
    </row>
    <row r="152" spans="1:10">
      <c r="A152">
        <v>31</v>
      </c>
      <c r="B152" s="241">
        <v>313001</v>
      </c>
      <c r="C152" s="239">
        <f>IFERROR(VLOOKUP(B152,#REF!,2,0),0)</f>
        <v>0</v>
      </c>
      <c r="D152" t="s">
        <v>441</v>
      </c>
      <c r="E152" t="s">
        <v>442</v>
      </c>
      <c r="F152" s="239">
        <f>IFERROR(VLOOKUP(D152,#REF!,6,0),0)</f>
        <v>0</v>
      </c>
      <c r="G152" s="239">
        <f t="shared" si="5"/>
        <v>0</v>
      </c>
      <c r="J152" s="240">
        <f t="shared" si="4"/>
        <v>0</v>
      </c>
    </row>
    <row r="153" spans="1:10">
      <c r="A153">
        <v>31</v>
      </c>
      <c r="B153" s="241">
        <v>314001</v>
      </c>
      <c r="C153" s="239">
        <f>IFERROR(VLOOKUP(B153,#REF!,2,0),0)</f>
        <v>0</v>
      </c>
      <c r="D153" t="s">
        <v>443</v>
      </c>
      <c r="E153" t="s">
        <v>938</v>
      </c>
      <c r="F153" s="239">
        <f>IFERROR(VLOOKUP(D153,#REF!,6,0),0)</f>
        <v>0</v>
      </c>
      <c r="G153" s="239">
        <f t="shared" si="5"/>
        <v>0</v>
      </c>
      <c r="J153" s="240">
        <f t="shared" si="4"/>
        <v>0</v>
      </c>
    </row>
    <row r="154" spans="1:10">
      <c r="A154">
        <v>31</v>
      </c>
      <c r="B154" s="241">
        <v>315001</v>
      </c>
      <c r="C154" s="239">
        <f>IFERROR(VLOOKUP(B154,#REF!,2,0),0)</f>
        <v>0</v>
      </c>
      <c r="D154" t="s">
        <v>444</v>
      </c>
      <c r="E154" t="s">
        <v>445</v>
      </c>
      <c r="F154" s="239">
        <f>IFERROR(VLOOKUP(D154,#REF!,6,0),0)</f>
        <v>0</v>
      </c>
      <c r="G154" s="239">
        <f t="shared" si="5"/>
        <v>0</v>
      </c>
      <c r="J154" s="240">
        <f t="shared" si="4"/>
        <v>0</v>
      </c>
    </row>
    <row r="155" spans="1:10">
      <c r="A155">
        <v>31</v>
      </c>
      <c r="B155" s="241">
        <v>317001</v>
      </c>
      <c r="C155" s="239">
        <f>IFERROR(VLOOKUP(B155,#REF!,2,0),0)</f>
        <v>0</v>
      </c>
      <c r="D155" t="s">
        <v>446</v>
      </c>
      <c r="E155" t="s">
        <v>447</v>
      </c>
      <c r="F155" s="239">
        <f>IFERROR(VLOOKUP(D155,#REF!,6,0),0)</f>
        <v>0</v>
      </c>
      <c r="G155" s="239">
        <f t="shared" si="5"/>
        <v>0</v>
      </c>
      <c r="J155" s="240">
        <f t="shared" si="4"/>
        <v>0</v>
      </c>
    </row>
    <row r="156" spans="1:10">
      <c r="A156">
        <v>31</v>
      </c>
      <c r="B156" s="241">
        <v>317002</v>
      </c>
      <c r="C156" s="239">
        <f>IFERROR(VLOOKUP(B156,#REF!,2,0),0)</f>
        <v>0</v>
      </c>
      <c r="D156" t="s">
        <v>448</v>
      </c>
      <c r="E156" t="s">
        <v>449</v>
      </c>
      <c r="F156" s="239">
        <f>IFERROR(VLOOKUP(D156,#REF!,6,0),0)</f>
        <v>0</v>
      </c>
      <c r="G156" s="239">
        <f t="shared" si="5"/>
        <v>0</v>
      </c>
      <c r="J156" s="240">
        <f t="shared" si="4"/>
        <v>0</v>
      </c>
    </row>
    <row r="157" spans="1:10">
      <c r="A157">
        <v>31</v>
      </c>
      <c r="B157" s="241">
        <v>318001</v>
      </c>
      <c r="C157" s="239">
        <f>IFERROR(VLOOKUP(B157,#REF!,2,0),0)</f>
        <v>0</v>
      </c>
      <c r="D157" t="s">
        <v>450</v>
      </c>
      <c r="E157" t="s">
        <v>939</v>
      </c>
      <c r="F157" s="239">
        <f>IFERROR(VLOOKUP(D157,#REF!,6,0),0)</f>
        <v>0</v>
      </c>
      <c r="G157" s="239">
        <f t="shared" si="5"/>
        <v>0</v>
      </c>
      <c r="J157" s="240">
        <f t="shared" si="4"/>
        <v>0</v>
      </c>
    </row>
    <row r="158" spans="1:10">
      <c r="A158">
        <v>32</v>
      </c>
      <c r="B158" s="241">
        <v>322001</v>
      </c>
      <c r="C158" s="239">
        <f>IFERROR(VLOOKUP(B158,#REF!,2,0),0)</f>
        <v>0</v>
      </c>
      <c r="D158" t="s">
        <v>452</v>
      </c>
      <c r="E158" t="s">
        <v>451</v>
      </c>
      <c r="F158" s="239">
        <f>IFERROR(VLOOKUP(D158,#REF!,6,0),0)</f>
        <v>0</v>
      </c>
      <c r="G158" s="239">
        <f t="shared" si="5"/>
        <v>0</v>
      </c>
      <c r="J158" s="240">
        <f t="shared" si="4"/>
        <v>0</v>
      </c>
    </row>
    <row r="159" spans="1:10">
      <c r="A159">
        <v>32</v>
      </c>
      <c r="B159" s="241">
        <v>322002</v>
      </c>
      <c r="C159" s="239">
        <f>IFERROR(VLOOKUP(B159,#REF!,2,0),0)</f>
        <v>0</v>
      </c>
      <c r="D159" t="s">
        <v>453</v>
      </c>
      <c r="E159" t="s">
        <v>454</v>
      </c>
      <c r="F159" s="239">
        <f>IFERROR(VLOOKUP(D159,#REF!,6,0),0)</f>
        <v>0</v>
      </c>
      <c r="G159" s="239">
        <f t="shared" si="5"/>
        <v>0</v>
      </c>
      <c r="J159" s="240">
        <f t="shared" si="4"/>
        <v>0</v>
      </c>
    </row>
    <row r="160" spans="1:10">
      <c r="A160">
        <v>32</v>
      </c>
      <c r="B160" s="241">
        <v>323001</v>
      </c>
      <c r="C160" s="239">
        <f>IFERROR(VLOOKUP(B160,#REF!,2,0),0)</f>
        <v>0</v>
      </c>
      <c r="D160" t="s">
        <v>455</v>
      </c>
      <c r="E160" t="s">
        <v>456</v>
      </c>
      <c r="F160" s="239">
        <f>IFERROR(VLOOKUP(D160,#REF!,6,0),0)</f>
        <v>0</v>
      </c>
      <c r="G160" s="239">
        <f t="shared" si="5"/>
        <v>0</v>
      </c>
      <c r="J160" s="240">
        <f t="shared" si="4"/>
        <v>0</v>
      </c>
    </row>
    <row r="161" spans="1:10">
      <c r="A161">
        <v>32</v>
      </c>
      <c r="B161" s="244">
        <v>323002</v>
      </c>
      <c r="C161" s="239">
        <f>IFERROR(VLOOKUP(B161,#REF!,2,0),0)</f>
        <v>0</v>
      </c>
      <c r="D161" t="s">
        <v>457</v>
      </c>
      <c r="E161" t="s">
        <v>458</v>
      </c>
      <c r="F161" s="239">
        <f>IFERROR(VLOOKUP(D161,#REF!,6,0),0)</f>
        <v>0</v>
      </c>
      <c r="G161" s="239">
        <f t="shared" si="5"/>
        <v>0</v>
      </c>
      <c r="J161" s="240">
        <f t="shared" si="4"/>
        <v>0</v>
      </c>
    </row>
    <row r="162" spans="1:10">
      <c r="A162">
        <v>32</v>
      </c>
      <c r="B162" s="241">
        <v>323003</v>
      </c>
      <c r="C162" s="239">
        <f>IFERROR(VLOOKUP(B162,#REF!,2,0),0)</f>
        <v>0</v>
      </c>
      <c r="D162" t="s">
        <v>459</v>
      </c>
      <c r="E162" t="s">
        <v>940</v>
      </c>
      <c r="F162" s="239">
        <f>IFERROR(VLOOKUP(D162,#REF!,6,0),0)</f>
        <v>0</v>
      </c>
      <c r="G162" s="239">
        <f t="shared" si="5"/>
        <v>0</v>
      </c>
      <c r="J162" s="240">
        <f t="shared" si="4"/>
        <v>0</v>
      </c>
    </row>
    <row r="163" spans="1:10">
      <c r="A163">
        <v>32</v>
      </c>
      <c r="B163" s="243">
        <v>324001</v>
      </c>
      <c r="C163" s="239">
        <f>IFERROR(VLOOKUP(B163,#REF!,2,0),0)</f>
        <v>0</v>
      </c>
      <c r="D163" t="s">
        <v>460</v>
      </c>
      <c r="E163" t="s">
        <v>725</v>
      </c>
      <c r="F163" s="239">
        <f>IFERROR(VLOOKUP(D163,#REF!,6,0),0)</f>
        <v>0</v>
      </c>
      <c r="G163" s="239">
        <f t="shared" si="5"/>
        <v>0</v>
      </c>
      <c r="J163" s="240">
        <f t="shared" si="4"/>
        <v>0</v>
      </c>
    </row>
    <row r="164" spans="1:10">
      <c r="A164">
        <v>32</v>
      </c>
      <c r="B164" s="241">
        <v>325001</v>
      </c>
      <c r="C164" s="239">
        <f>IFERROR(VLOOKUP(B164,#REF!,2,0),0)</f>
        <v>0</v>
      </c>
      <c r="D164" t="s">
        <v>462</v>
      </c>
      <c r="E164" t="s">
        <v>461</v>
      </c>
      <c r="F164" s="239">
        <f>IFERROR(VLOOKUP(D164,#REF!,6,0),0)</f>
        <v>0</v>
      </c>
      <c r="G164" s="239">
        <f t="shared" si="5"/>
        <v>0</v>
      </c>
      <c r="J164" s="240">
        <f t="shared" si="4"/>
        <v>0</v>
      </c>
    </row>
    <row r="165" spans="1:10">
      <c r="A165">
        <v>32</v>
      </c>
      <c r="B165" s="241">
        <v>325002</v>
      </c>
      <c r="C165" s="239">
        <f>IFERROR(VLOOKUP(B165,#REF!,2,0),0)</f>
        <v>0</v>
      </c>
      <c r="D165" t="s">
        <v>463</v>
      </c>
      <c r="E165" t="s">
        <v>941</v>
      </c>
      <c r="F165" s="239">
        <f>IFERROR(VLOOKUP(D165,#REF!,6,0),0)</f>
        <v>0</v>
      </c>
      <c r="G165" s="239">
        <f t="shared" si="5"/>
        <v>0</v>
      </c>
      <c r="J165" s="240">
        <f t="shared" si="4"/>
        <v>0</v>
      </c>
    </row>
    <row r="166" spans="1:10">
      <c r="A166">
        <v>32</v>
      </c>
      <c r="B166" s="241">
        <v>326001</v>
      </c>
      <c r="C166" s="239">
        <f>IFERROR(VLOOKUP(B166,#REF!,2,0),0)</f>
        <v>0</v>
      </c>
      <c r="D166" t="s">
        <v>464</v>
      </c>
      <c r="E166" t="s">
        <v>942</v>
      </c>
      <c r="F166" s="239">
        <f>IFERROR(VLOOKUP(D166,#REF!,6,0),0)</f>
        <v>0</v>
      </c>
      <c r="G166" s="239">
        <f t="shared" si="5"/>
        <v>0</v>
      </c>
      <c r="J166" s="240">
        <f t="shared" si="4"/>
        <v>0</v>
      </c>
    </row>
    <row r="167" spans="1:10">
      <c r="A167">
        <v>32</v>
      </c>
      <c r="B167" s="241">
        <v>326002</v>
      </c>
      <c r="C167" s="239">
        <f>IFERROR(VLOOKUP(B167,#REF!,2,0),0)</f>
        <v>0</v>
      </c>
      <c r="D167" t="s">
        <v>465</v>
      </c>
      <c r="E167" t="s">
        <v>466</v>
      </c>
      <c r="F167" s="239">
        <f>IFERROR(VLOOKUP(D167,#REF!,6,0),0)</f>
        <v>0</v>
      </c>
      <c r="G167" s="239">
        <f t="shared" si="5"/>
        <v>0</v>
      </c>
      <c r="J167" s="240">
        <f t="shared" si="4"/>
        <v>0</v>
      </c>
    </row>
    <row r="168" spans="1:10">
      <c r="A168">
        <v>32</v>
      </c>
      <c r="B168" s="241">
        <v>326003</v>
      </c>
      <c r="C168" s="239">
        <f>IFERROR(VLOOKUP(B168,#REF!,2,0),0)</f>
        <v>0</v>
      </c>
      <c r="D168" t="s">
        <v>467</v>
      </c>
      <c r="E168" t="s">
        <v>468</v>
      </c>
      <c r="F168" s="239">
        <f>IFERROR(VLOOKUP(D168,#REF!,6,0),0)</f>
        <v>0</v>
      </c>
      <c r="G168" s="239">
        <f t="shared" si="5"/>
        <v>0</v>
      </c>
      <c r="J168" s="240">
        <f t="shared" si="4"/>
        <v>0</v>
      </c>
    </row>
    <row r="169" spans="1:10">
      <c r="A169">
        <v>32</v>
      </c>
      <c r="B169" s="241">
        <v>327001</v>
      </c>
      <c r="C169" s="239">
        <f>IFERROR(VLOOKUP(B169,#REF!,2,0),0)</f>
        <v>0</v>
      </c>
      <c r="D169" t="s">
        <v>470</v>
      </c>
      <c r="E169" t="s">
        <v>469</v>
      </c>
      <c r="F169" s="239">
        <f>IFERROR(VLOOKUP(D169,#REF!,6,0),0)</f>
        <v>0</v>
      </c>
      <c r="G169" s="239">
        <f t="shared" si="5"/>
        <v>0</v>
      </c>
      <c r="J169" s="240">
        <f t="shared" si="4"/>
        <v>0</v>
      </c>
    </row>
    <row r="170" spans="1:10">
      <c r="A170">
        <v>32</v>
      </c>
      <c r="B170" s="241">
        <v>329001</v>
      </c>
      <c r="C170" s="239">
        <f>IFERROR(VLOOKUP(B170,#REF!,2,0),0)</f>
        <v>0</v>
      </c>
      <c r="D170" t="s">
        <v>472</v>
      </c>
      <c r="E170" t="s">
        <v>943</v>
      </c>
      <c r="F170" s="239">
        <f>IFERROR(VLOOKUP(D170,#REF!,6,0),0)</f>
        <v>0</v>
      </c>
      <c r="G170" s="239">
        <f t="shared" si="5"/>
        <v>0</v>
      </c>
      <c r="J170" s="240">
        <f t="shared" si="4"/>
        <v>0</v>
      </c>
    </row>
    <row r="171" spans="1:10">
      <c r="A171">
        <v>32</v>
      </c>
      <c r="B171" s="241">
        <v>329003</v>
      </c>
      <c r="C171" s="239">
        <f>IFERROR(VLOOKUP(B171,#REF!,2,0),0)</f>
        <v>0</v>
      </c>
      <c r="D171" t="s">
        <v>473</v>
      </c>
      <c r="E171" t="s">
        <v>471</v>
      </c>
      <c r="F171" s="239">
        <f>IFERROR(VLOOKUP(D171,#REF!,6,0),0)</f>
        <v>0</v>
      </c>
      <c r="G171" s="239">
        <f t="shared" si="5"/>
        <v>0</v>
      </c>
      <c r="J171" s="240">
        <f t="shared" si="4"/>
        <v>0</v>
      </c>
    </row>
    <row r="172" spans="1:10">
      <c r="A172">
        <v>32</v>
      </c>
      <c r="B172" s="241">
        <v>329005</v>
      </c>
      <c r="C172" s="239">
        <f>IFERROR(VLOOKUP(B172,#REF!,2,0),0)</f>
        <v>0</v>
      </c>
      <c r="D172" t="s">
        <v>474</v>
      </c>
      <c r="E172" t="s">
        <v>773</v>
      </c>
      <c r="F172" s="239">
        <f>IFERROR(VLOOKUP(D172,#REF!,6,0),0)</f>
        <v>0</v>
      </c>
      <c r="G172" s="239">
        <f t="shared" si="5"/>
        <v>0</v>
      </c>
      <c r="J172" s="240">
        <f t="shared" si="4"/>
        <v>0</v>
      </c>
    </row>
    <row r="173" spans="1:10">
      <c r="A173">
        <v>33</v>
      </c>
      <c r="B173" s="241">
        <v>331002</v>
      </c>
      <c r="C173" s="239">
        <f>IFERROR(VLOOKUP(B173,#REF!,2,0),0)</f>
        <v>0</v>
      </c>
      <c r="D173" t="s">
        <v>475</v>
      </c>
      <c r="E173" t="s">
        <v>476</v>
      </c>
      <c r="F173" s="239">
        <f>IFERROR(VLOOKUP(D173,#REF!,6,0),0)</f>
        <v>0</v>
      </c>
      <c r="G173" s="239">
        <f t="shared" si="5"/>
        <v>0</v>
      </c>
      <c r="J173" s="240">
        <f t="shared" si="4"/>
        <v>0</v>
      </c>
    </row>
    <row r="174" spans="1:10">
      <c r="A174">
        <v>33</v>
      </c>
      <c r="B174" s="241">
        <v>331003</v>
      </c>
      <c r="C174" s="239">
        <f>IFERROR(VLOOKUP(B174,#REF!,2,0),0)</f>
        <v>0</v>
      </c>
      <c r="D174" t="s">
        <v>477</v>
      </c>
      <c r="E174" t="s">
        <v>478</v>
      </c>
      <c r="F174" s="239">
        <f>IFERROR(VLOOKUP(D174,#REF!,6,0),0)</f>
        <v>0</v>
      </c>
      <c r="G174" s="239">
        <f t="shared" si="5"/>
        <v>0</v>
      </c>
      <c r="J174" s="240">
        <f t="shared" si="4"/>
        <v>0</v>
      </c>
    </row>
    <row r="175" spans="1:10">
      <c r="A175">
        <v>33</v>
      </c>
      <c r="B175" s="241">
        <v>331004</v>
      </c>
      <c r="C175" s="239">
        <f>IFERROR(VLOOKUP(B175,#REF!,2,0),0)</f>
        <v>0</v>
      </c>
      <c r="D175" t="s">
        <v>479</v>
      </c>
      <c r="E175" t="s">
        <v>480</v>
      </c>
      <c r="F175" s="239">
        <f>IFERROR(VLOOKUP(D175,#REF!,6,0),0)</f>
        <v>0</v>
      </c>
      <c r="G175" s="239">
        <f t="shared" si="5"/>
        <v>0</v>
      </c>
      <c r="J175" s="240">
        <f t="shared" si="4"/>
        <v>0</v>
      </c>
    </row>
    <row r="176" spans="1:10">
      <c r="A176">
        <v>33</v>
      </c>
      <c r="B176" s="241">
        <v>332002</v>
      </c>
      <c r="C176" s="239">
        <f>IFERROR(VLOOKUP(B176,#REF!,2,0),0)</f>
        <v>0</v>
      </c>
      <c r="D176" t="s">
        <v>481</v>
      </c>
      <c r="E176" t="s">
        <v>482</v>
      </c>
      <c r="F176" s="239">
        <f>IFERROR(VLOOKUP(D176,#REF!,6,0),0)</f>
        <v>0</v>
      </c>
      <c r="G176" s="239">
        <f t="shared" si="5"/>
        <v>0</v>
      </c>
      <c r="J176" s="240">
        <f t="shared" si="4"/>
        <v>0</v>
      </c>
    </row>
    <row r="177" spans="1:10">
      <c r="A177">
        <v>33</v>
      </c>
      <c r="B177" s="241">
        <v>333001</v>
      </c>
      <c r="C177" s="239">
        <f>IFERROR(VLOOKUP(B177,#REF!,2,0),0)</f>
        <v>0</v>
      </c>
      <c r="D177" t="s">
        <v>483</v>
      </c>
      <c r="E177" t="s">
        <v>944</v>
      </c>
      <c r="F177" s="239">
        <f>IFERROR(VLOOKUP(D177,#REF!,6,0),0)</f>
        <v>0</v>
      </c>
      <c r="G177" s="239">
        <f t="shared" si="5"/>
        <v>0</v>
      </c>
      <c r="J177" s="240">
        <f t="shared" si="4"/>
        <v>0</v>
      </c>
    </row>
    <row r="178" spans="1:10">
      <c r="A178">
        <v>33</v>
      </c>
      <c r="B178" s="241">
        <v>333002</v>
      </c>
      <c r="C178" s="239">
        <f>IFERROR(VLOOKUP(B178,#REF!,2,0),0)</f>
        <v>0</v>
      </c>
      <c r="D178" t="s">
        <v>801</v>
      </c>
      <c r="E178" t="s">
        <v>802</v>
      </c>
      <c r="F178" s="239">
        <f>IFERROR(VLOOKUP(D178,#REF!,6,0),0)</f>
        <v>0</v>
      </c>
      <c r="G178" s="239">
        <f t="shared" si="5"/>
        <v>0</v>
      </c>
      <c r="J178" s="240">
        <f t="shared" si="4"/>
        <v>0</v>
      </c>
    </row>
    <row r="179" spans="1:10">
      <c r="A179">
        <v>33</v>
      </c>
      <c r="B179" s="241">
        <v>334001</v>
      </c>
      <c r="C179" s="239">
        <f>IFERROR(VLOOKUP(B179,#REF!,2,0),0)</f>
        <v>0</v>
      </c>
      <c r="D179" t="s">
        <v>484</v>
      </c>
      <c r="E179" t="s">
        <v>485</v>
      </c>
      <c r="F179" s="239">
        <f>IFERROR(VLOOKUP(D179,#REF!,6,0),0)</f>
        <v>0</v>
      </c>
      <c r="G179" s="239">
        <f t="shared" si="5"/>
        <v>0</v>
      </c>
      <c r="J179" s="240">
        <f t="shared" si="4"/>
        <v>0</v>
      </c>
    </row>
    <row r="180" spans="1:10">
      <c r="A180">
        <v>33</v>
      </c>
      <c r="B180" s="241">
        <v>336001</v>
      </c>
      <c r="C180" s="239">
        <f>IFERROR(VLOOKUP(B180,#REF!,2,0),0)</f>
        <v>0</v>
      </c>
      <c r="D180" t="s">
        <v>486</v>
      </c>
      <c r="E180" t="s">
        <v>945</v>
      </c>
      <c r="F180" s="239">
        <f>IFERROR(VLOOKUP(D180,#REF!,6,0),0)</f>
        <v>0</v>
      </c>
      <c r="G180" s="239">
        <f t="shared" si="5"/>
        <v>0</v>
      </c>
      <c r="J180" s="240">
        <f t="shared" si="4"/>
        <v>0</v>
      </c>
    </row>
    <row r="181" spans="1:10">
      <c r="A181">
        <v>33</v>
      </c>
      <c r="B181" s="241">
        <v>337001</v>
      </c>
      <c r="C181" s="239">
        <f>IFERROR(VLOOKUP(B181,#REF!,2,0),0)</f>
        <v>0</v>
      </c>
      <c r="D181" t="s">
        <v>488</v>
      </c>
      <c r="E181" t="s">
        <v>487</v>
      </c>
      <c r="F181" s="239">
        <f>IFERROR(VLOOKUP(D181,#REF!,6,0),0)</f>
        <v>0</v>
      </c>
      <c r="G181" s="239">
        <f t="shared" si="5"/>
        <v>0</v>
      </c>
      <c r="J181" s="240">
        <f t="shared" si="4"/>
        <v>0</v>
      </c>
    </row>
    <row r="182" spans="1:10">
      <c r="A182">
        <v>33</v>
      </c>
      <c r="B182" s="241">
        <v>338001</v>
      </c>
      <c r="C182" s="239">
        <f>IFERROR(VLOOKUP(B182,#REF!,2,0),0)</f>
        <v>0</v>
      </c>
      <c r="D182" t="s">
        <v>489</v>
      </c>
      <c r="E182" t="s">
        <v>490</v>
      </c>
      <c r="F182" s="239">
        <f>IFERROR(VLOOKUP(D182,#REF!,6,0),0)</f>
        <v>0</v>
      </c>
      <c r="G182" s="239">
        <f t="shared" si="5"/>
        <v>0</v>
      </c>
      <c r="J182" s="240">
        <f t="shared" si="4"/>
        <v>0</v>
      </c>
    </row>
    <row r="183" spans="1:10">
      <c r="A183">
        <v>33</v>
      </c>
      <c r="B183" s="241">
        <v>339001</v>
      </c>
      <c r="C183" s="239">
        <f>IFERROR(VLOOKUP(B183,#REF!,2,0),0)</f>
        <v>0</v>
      </c>
      <c r="D183" t="s">
        <v>491</v>
      </c>
      <c r="E183" t="s">
        <v>492</v>
      </c>
      <c r="F183" s="239">
        <f>IFERROR(VLOOKUP(D183,#REF!,6,0),0)</f>
        <v>0</v>
      </c>
      <c r="G183" s="239">
        <f t="shared" si="5"/>
        <v>0</v>
      </c>
      <c r="J183" s="240">
        <f t="shared" si="4"/>
        <v>0</v>
      </c>
    </row>
    <row r="184" spans="1:10">
      <c r="A184">
        <v>33</v>
      </c>
      <c r="B184" s="241">
        <v>339003</v>
      </c>
      <c r="C184" s="239">
        <f>IFERROR(VLOOKUP(B184,#REF!,2,0),0)</f>
        <v>0</v>
      </c>
      <c r="D184" t="s">
        <v>493</v>
      </c>
      <c r="E184" t="s">
        <v>946</v>
      </c>
      <c r="F184" s="239">
        <f>IFERROR(VLOOKUP(D184,#REF!,6,0),0)</f>
        <v>0</v>
      </c>
      <c r="G184" s="239">
        <f t="shared" si="5"/>
        <v>0</v>
      </c>
      <c r="J184" s="240">
        <f t="shared" si="4"/>
        <v>0</v>
      </c>
    </row>
    <row r="185" spans="1:10">
      <c r="A185">
        <v>33</v>
      </c>
      <c r="B185" s="241">
        <v>339004</v>
      </c>
      <c r="C185" s="239">
        <f>IFERROR(VLOOKUP(B185,#REF!,2,0),0)</f>
        <v>0</v>
      </c>
      <c r="D185" t="s">
        <v>494</v>
      </c>
      <c r="E185" t="s">
        <v>495</v>
      </c>
      <c r="F185" s="239">
        <f>IFERROR(VLOOKUP(D185,#REF!,6,0),0)</f>
        <v>0</v>
      </c>
      <c r="G185" s="239">
        <f t="shared" si="5"/>
        <v>0</v>
      </c>
      <c r="J185" s="240">
        <f t="shared" si="4"/>
        <v>0</v>
      </c>
    </row>
    <row r="186" spans="1:10">
      <c r="A186">
        <v>33</v>
      </c>
      <c r="B186" s="241">
        <v>339005</v>
      </c>
      <c r="C186" s="239">
        <f>IFERROR(VLOOKUP(B186,#REF!,2,0),0)</f>
        <v>0</v>
      </c>
      <c r="D186" t="s">
        <v>496</v>
      </c>
      <c r="E186" t="s">
        <v>497</v>
      </c>
      <c r="F186" s="239">
        <f>IFERROR(VLOOKUP(D186,#REF!,6,0),0)</f>
        <v>0</v>
      </c>
      <c r="G186" s="239">
        <f t="shared" si="5"/>
        <v>0</v>
      </c>
      <c r="J186" s="240">
        <f t="shared" si="4"/>
        <v>0</v>
      </c>
    </row>
    <row r="187" spans="1:10">
      <c r="A187">
        <v>33</v>
      </c>
      <c r="B187" s="241">
        <v>339006</v>
      </c>
      <c r="C187" s="239">
        <f>IFERROR(VLOOKUP(B187,#REF!,2,0),0)</f>
        <v>0</v>
      </c>
      <c r="D187" t="s">
        <v>498</v>
      </c>
      <c r="E187" t="s">
        <v>947</v>
      </c>
      <c r="F187" s="239">
        <f>IFERROR(VLOOKUP(D187,#REF!,6,0),0)</f>
        <v>0</v>
      </c>
      <c r="G187" s="239">
        <f t="shared" si="5"/>
        <v>0</v>
      </c>
      <c r="J187" s="240">
        <f t="shared" si="4"/>
        <v>0</v>
      </c>
    </row>
    <row r="188" spans="1:10">
      <c r="A188">
        <v>33</v>
      </c>
      <c r="B188" s="241">
        <v>339009</v>
      </c>
      <c r="C188" s="239">
        <f>IFERROR(VLOOKUP(B188,#REF!,2,0),0)</f>
        <v>0</v>
      </c>
      <c r="D188" t="s">
        <v>499</v>
      </c>
      <c r="E188" t="s">
        <v>500</v>
      </c>
      <c r="F188" s="239">
        <f>IFERROR(VLOOKUP(D188,#REF!,6,0),0)</f>
        <v>0</v>
      </c>
      <c r="G188" s="239">
        <f t="shared" si="5"/>
        <v>0</v>
      </c>
      <c r="J188" s="240">
        <f t="shared" si="4"/>
        <v>0</v>
      </c>
    </row>
    <row r="189" spans="1:10">
      <c r="A189">
        <v>33</v>
      </c>
      <c r="B189" s="241">
        <v>339010</v>
      </c>
      <c r="C189" s="239">
        <f>IFERROR(VLOOKUP(B189,#REF!,2,0),0)</f>
        <v>0</v>
      </c>
      <c r="D189" t="s">
        <v>501</v>
      </c>
      <c r="E189" t="s">
        <v>502</v>
      </c>
      <c r="F189" s="239">
        <f>IFERROR(VLOOKUP(D189,#REF!,6,0),0)</f>
        <v>0</v>
      </c>
      <c r="G189" s="239">
        <f t="shared" si="5"/>
        <v>0</v>
      </c>
      <c r="J189" s="240">
        <f t="shared" si="4"/>
        <v>0</v>
      </c>
    </row>
    <row r="190" spans="1:10">
      <c r="A190">
        <v>33</v>
      </c>
      <c r="B190" s="241">
        <v>339011</v>
      </c>
      <c r="C190" s="239">
        <f>IFERROR(VLOOKUP(B190,#REF!,2,0),0)</f>
        <v>0</v>
      </c>
      <c r="D190" t="s">
        <v>503</v>
      </c>
      <c r="E190" t="s">
        <v>948</v>
      </c>
      <c r="F190" s="239">
        <f>IFERROR(VLOOKUP(D190,#REF!,6,0),0)</f>
        <v>0</v>
      </c>
      <c r="G190" s="239">
        <f t="shared" si="5"/>
        <v>0</v>
      </c>
      <c r="J190" s="240">
        <f t="shared" si="4"/>
        <v>0</v>
      </c>
    </row>
    <row r="191" spans="1:10">
      <c r="A191">
        <v>34</v>
      </c>
      <c r="B191" s="241">
        <v>341001</v>
      </c>
      <c r="C191" s="239">
        <f>IFERROR(VLOOKUP(B191,#REF!,2,0),0)</f>
        <v>0</v>
      </c>
      <c r="D191" t="s">
        <v>504</v>
      </c>
      <c r="E191" t="s">
        <v>505</v>
      </c>
      <c r="F191" s="239">
        <f>IFERROR(VLOOKUP(D191,#REF!,6,0),0)</f>
        <v>0</v>
      </c>
      <c r="G191" s="239">
        <f t="shared" si="5"/>
        <v>0</v>
      </c>
      <c r="J191" s="240">
        <f t="shared" si="4"/>
        <v>0</v>
      </c>
    </row>
    <row r="192" spans="1:10">
      <c r="A192">
        <v>34</v>
      </c>
      <c r="B192" s="241">
        <v>343001</v>
      </c>
      <c r="C192" s="239">
        <f>IFERROR(VLOOKUP(B192,#REF!,2,0),0)</f>
        <v>0</v>
      </c>
      <c r="D192" t="s">
        <v>506</v>
      </c>
      <c r="E192" t="s">
        <v>507</v>
      </c>
      <c r="F192" s="239">
        <f>IFERROR(VLOOKUP(D192,#REF!,6,0),0)</f>
        <v>0</v>
      </c>
      <c r="G192" s="239">
        <f t="shared" si="5"/>
        <v>0</v>
      </c>
      <c r="J192" s="240">
        <f t="shared" si="4"/>
        <v>0</v>
      </c>
    </row>
    <row r="193" spans="1:10">
      <c r="A193">
        <v>34</v>
      </c>
      <c r="B193" s="241">
        <v>345001</v>
      </c>
      <c r="C193" s="239">
        <f>IFERROR(VLOOKUP(B193,#REF!,2,0),0)</f>
        <v>0</v>
      </c>
      <c r="D193" t="s">
        <v>508</v>
      </c>
      <c r="E193" t="s">
        <v>949</v>
      </c>
      <c r="F193" s="239">
        <f>IFERROR(VLOOKUP(D193,#REF!,6,0),0)</f>
        <v>0</v>
      </c>
      <c r="G193" s="239">
        <f t="shared" si="5"/>
        <v>0</v>
      </c>
      <c r="J193" s="240">
        <f t="shared" si="4"/>
        <v>0</v>
      </c>
    </row>
    <row r="194" spans="1:10">
      <c r="A194">
        <v>34</v>
      </c>
      <c r="B194" s="241">
        <v>345003</v>
      </c>
      <c r="C194" s="239">
        <f>IFERROR(VLOOKUP(B194,#REF!,2,0),0)</f>
        <v>0</v>
      </c>
      <c r="D194" t="s">
        <v>509</v>
      </c>
      <c r="E194" t="s">
        <v>510</v>
      </c>
      <c r="F194" s="239">
        <f>IFERROR(VLOOKUP(D194,#REF!,6,0),0)</f>
        <v>0</v>
      </c>
      <c r="G194" s="239">
        <f t="shared" si="5"/>
        <v>0</v>
      </c>
      <c r="J194" s="240">
        <f t="shared" si="4"/>
        <v>0</v>
      </c>
    </row>
    <row r="195" spans="1:10">
      <c r="A195">
        <v>34</v>
      </c>
      <c r="B195" s="241">
        <v>347001</v>
      </c>
      <c r="C195" s="239">
        <f>IFERROR(VLOOKUP(B195,#REF!,2,0),0)</f>
        <v>0</v>
      </c>
      <c r="D195" t="s">
        <v>512</v>
      </c>
      <c r="E195" t="s">
        <v>950</v>
      </c>
      <c r="F195" s="239">
        <f>IFERROR(VLOOKUP(D195,#REF!,6,0),0)</f>
        <v>0</v>
      </c>
      <c r="G195" s="239">
        <f t="shared" si="5"/>
        <v>0</v>
      </c>
      <c r="J195" s="240">
        <f t="shared" si="4"/>
        <v>0</v>
      </c>
    </row>
    <row r="196" spans="1:10">
      <c r="A196">
        <v>34</v>
      </c>
      <c r="B196" s="241">
        <v>347002</v>
      </c>
      <c r="C196" s="239">
        <f>IFERROR(VLOOKUP(B196,#REF!,2,0),0)</f>
        <v>0</v>
      </c>
      <c r="D196" t="s">
        <v>513</v>
      </c>
      <c r="E196" t="s">
        <v>511</v>
      </c>
      <c r="F196" s="239">
        <f>IFERROR(VLOOKUP(D196,#REF!,6,0),0)</f>
        <v>0</v>
      </c>
      <c r="G196" s="239">
        <f t="shared" si="5"/>
        <v>0</v>
      </c>
      <c r="J196" s="240">
        <f t="shared" si="4"/>
        <v>0</v>
      </c>
    </row>
    <row r="197" spans="1:10">
      <c r="A197">
        <v>34</v>
      </c>
      <c r="B197" s="241">
        <v>348001</v>
      </c>
      <c r="C197" s="239">
        <f>IFERROR(VLOOKUP(B197,#REF!,2,0),0)</f>
        <v>0</v>
      </c>
      <c r="D197" t="s">
        <v>515</v>
      </c>
      <c r="E197" t="s">
        <v>514</v>
      </c>
      <c r="F197" s="239">
        <f>IFERROR(VLOOKUP(D197,#REF!,6,0),0)</f>
        <v>0</v>
      </c>
      <c r="G197" s="239">
        <f t="shared" si="5"/>
        <v>0</v>
      </c>
      <c r="J197" s="240">
        <f t="shared" si="4"/>
        <v>0</v>
      </c>
    </row>
    <row r="198" spans="1:10">
      <c r="A198">
        <v>34</v>
      </c>
      <c r="B198" s="241">
        <v>349001</v>
      </c>
      <c r="C198" s="239">
        <f>IFERROR(VLOOKUP(B198,#REF!,2,0),0)</f>
        <v>0</v>
      </c>
      <c r="D198" t="s">
        <v>516</v>
      </c>
      <c r="E198" t="s">
        <v>517</v>
      </c>
      <c r="F198" s="239">
        <f>IFERROR(VLOOKUP(D198,#REF!,6,0),0)</f>
        <v>0</v>
      </c>
      <c r="G198" s="239">
        <f t="shared" si="5"/>
        <v>0</v>
      </c>
      <c r="J198" s="240">
        <f t="shared" si="4"/>
        <v>0</v>
      </c>
    </row>
    <row r="199" spans="1:10">
      <c r="A199">
        <v>34</v>
      </c>
      <c r="B199" s="241">
        <v>349002</v>
      </c>
      <c r="C199" s="239">
        <f>IFERROR(VLOOKUP(B199,#REF!,2,0),0)</f>
        <v>0</v>
      </c>
      <c r="D199" t="s">
        <v>518</v>
      </c>
      <c r="E199" t="s">
        <v>519</v>
      </c>
      <c r="F199" s="239">
        <f>IFERROR(VLOOKUP(D199,#REF!,6,0),0)</f>
        <v>0</v>
      </c>
      <c r="G199" s="239">
        <f t="shared" si="5"/>
        <v>0</v>
      </c>
      <c r="J199" s="240">
        <f t="shared" si="4"/>
        <v>0</v>
      </c>
    </row>
    <row r="200" spans="1:10">
      <c r="A200">
        <v>35</v>
      </c>
      <c r="B200" s="241">
        <v>351001</v>
      </c>
      <c r="C200" s="239">
        <f>IFERROR(VLOOKUP(B200,#REF!,2,0),0)</f>
        <v>0</v>
      </c>
      <c r="D200" t="s">
        <v>520</v>
      </c>
      <c r="E200" t="s">
        <v>951</v>
      </c>
      <c r="F200" s="239">
        <f>IFERROR(VLOOKUP(D200,#REF!,6,0),0)</f>
        <v>0</v>
      </c>
      <c r="G200" s="239">
        <f t="shared" si="5"/>
        <v>0</v>
      </c>
      <c r="J200" s="240">
        <f t="shared" si="4"/>
        <v>0</v>
      </c>
    </row>
    <row r="201" spans="1:10">
      <c r="A201">
        <v>35</v>
      </c>
      <c r="B201" s="241">
        <v>352001</v>
      </c>
      <c r="C201" s="239">
        <f>IFERROR(VLOOKUP(B201,#REF!,2,0),0)</f>
        <v>0</v>
      </c>
      <c r="D201" t="s">
        <v>521</v>
      </c>
      <c r="E201" t="s">
        <v>952</v>
      </c>
      <c r="F201" s="239">
        <f>IFERROR(VLOOKUP(D201,#REF!,6,0),0)</f>
        <v>0</v>
      </c>
      <c r="G201" s="239">
        <f t="shared" si="5"/>
        <v>0</v>
      </c>
      <c r="J201" s="240">
        <f t="shared" ref="J201:J264" si="6">C201</f>
        <v>0</v>
      </c>
    </row>
    <row r="202" spans="1:10">
      <c r="A202">
        <v>35</v>
      </c>
      <c r="B202" s="241">
        <v>352003</v>
      </c>
      <c r="C202" s="239">
        <f>IFERROR(VLOOKUP(B202,#REF!,2,0),0)</f>
        <v>0</v>
      </c>
      <c r="D202" t="s">
        <v>522</v>
      </c>
      <c r="E202" t="s">
        <v>953</v>
      </c>
      <c r="F202" s="239">
        <f>IFERROR(VLOOKUP(D202,#REF!,6,0),0)</f>
        <v>0</v>
      </c>
      <c r="G202" s="239">
        <f t="shared" si="5"/>
        <v>0</v>
      </c>
      <c r="J202" s="240">
        <f t="shared" si="6"/>
        <v>0</v>
      </c>
    </row>
    <row r="203" spans="1:10">
      <c r="A203">
        <v>35</v>
      </c>
      <c r="B203" s="241">
        <v>353001</v>
      </c>
      <c r="C203" s="239">
        <f>IFERROR(VLOOKUP(B203,#REF!,2,0),0)</f>
        <v>0</v>
      </c>
      <c r="D203" t="s">
        <v>523</v>
      </c>
      <c r="E203" t="s">
        <v>954</v>
      </c>
      <c r="F203" s="239">
        <f>IFERROR(VLOOKUP(D203,#REF!,6,0),0)</f>
        <v>0</v>
      </c>
      <c r="G203" s="239">
        <f t="shared" si="5"/>
        <v>0</v>
      </c>
      <c r="J203" s="240">
        <f t="shared" si="6"/>
        <v>0</v>
      </c>
    </row>
    <row r="204" spans="1:10">
      <c r="A204">
        <v>35</v>
      </c>
      <c r="B204" s="241">
        <v>353002</v>
      </c>
      <c r="C204" s="239">
        <f>IFERROR(VLOOKUP(B204,#REF!,2,0),0)</f>
        <v>0</v>
      </c>
      <c r="D204" t="s">
        <v>524</v>
      </c>
      <c r="E204" t="s">
        <v>525</v>
      </c>
      <c r="F204" s="239">
        <f>IFERROR(VLOOKUP(D204,#REF!,6,0),0)</f>
        <v>0</v>
      </c>
      <c r="G204" s="239">
        <f t="shared" si="5"/>
        <v>0</v>
      </c>
      <c r="J204" s="240">
        <f t="shared" si="6"/>
        <v>0</v>
      </c>
    </row>
    <row r="205" spans="1:10">
      <c r="A205">
        <v>35</v>
      </c>
      <c r="B205" s="241">
        <v>354001</v>
      </c>
      <c r="C205" s="239">
        <f>IFERROR(VLOOKUP(B205,#REF!,2,0),0)</f>
        <v>0</v>
      </c>
      <c r="D205" t="s">
        <v>526</v>
      </c>
      <c r="E205" t="s">
        <v>955</v>
      </c>
      <c r="F205" s="239">
        <f>IFERROR(VLOOKUP(D205,#REF!,6,0),0)</f>
        <v>0</v>
      </c>
      <c r="G205" s="239">
        <f t="shared" si="5"/>
        <v>0</v>
      </c>
      <c r="J205" s="240">
        <f t="shared" si="6"/>
        <v>0</v>
      </c>
    </row>
    <row r="206" spans="1:10">
      <c r="A206">
        <v>35</v>
      </c>
      <c r="B206" s="241">
        <v>355001</v>
      </c>
      <c r="C206" s="239">
        <f>IFERROR(VLOOKUP(B206,#REF!,2,0),0)</f>
        <v>0</v>
      </c>
      <c r="D206" t="s">
        <v>527</v>
      </c>
      <c r="E206" t="s">
        <v>956</v>
      </c>
      <c r="F206" s="239">
        <f>IFERROR(VLOOKUP(D206,#REF!,6,0),0)</f>
        <v>0</v>
      </c>
      <c r="G206" s="239">
        <f t="shared" ref="G206:G278" si="7">C206-F206</f>
        <v>0</v>
      </c>
      <c r="J206" s="240">
        <f t="shared" si="6"/>
        <v>0</v>
      </c>
    </row>
    <row r="207" spans="1:10">
      <c r="A207">
        <v>35</v>
      </c>
      <c r="B207" s="241">
        <v>355002</v>
      </c>
      <c r="C207" s="239">
        <f>IFERROR(VLOOKUP(B207,#REF!,2,0),0)</f>
        <v>0</v>
      </c>
      <c r="D207" t="s">
        <v>528</v>
      </c>
      <c r="E207" t="s">
        <v>529</v>
      </c>
      <c r="F207" s="239">
        <f>IFERROR(VLOOKUP(D207,#REF!,6,0),0)</f>
        <v>0</v>
      </c>
      <c r="G207" s="239">
        <f t="shared" si="7"/>
        <v>0</v>
      </c>
      <c r="J207" s="240">
        <f t="shared" si="6"/>
        <v>0</v>
      </c>
    </row>
    <row r="208" spans="1:10">
      <c r="A208">
        <v>35</v>
      </c>
      <c r="B208" s="241">
        <v>356002</v>
      </c>
      <c r="C208" s="239">
        <f>IFERROR(VLOOKUP(B208,#REF!,2,0),0)</f>
        <v>0</v>
      </c>
      <c r="D208" t="s">
        <v>775</v>
      </c>
      <c r="E208" t="s">
        <v>774</v>
      </c>
      <c r="F208" s="239">
        <f>IFERROR(VLOOKUP(D208,#REF!,6,0),0)</f>
        <v>0</v>
      </c>
      <c r="G208" s="239">
        <f t="shared" si="7"/>
        <v>0</v>
      </c>
      <c r="J208" s="240">
        <f t="shared" si="6"/>
        <v>0</v>
      </c>
    </row>
    <row r="209" spans="1:11">
      <c r="A209">
        <v>35</v>
      </c>
      <c r="B209" s="241">
        <v>357001</v>
      </c>
      <c r="C209" s="239">
        <f>IFERROR(VLOOKUP(B209,#REF!,2,0),0)</f>
        <v>0</v>
      </c>
      <c r="D209" t="s">
        <v>530</v>
      </c>
      <c r="E209" t="s">
        <v>531</v>
      </c>
      <c r="F209" s="239">
        <f>IFERROR(VLOOKUP(D209,#REF!,6,0),0)</f>
        <v>0</v>
      </c>
      <c r="G209" s="239">
        <f t="shared" si="7"/>
        <v>0</v>
      </c>
      <c r="J209" s="240">
        <f t="shared" si="6"/>
        <v>0</v>
      </c>
    </row>
    <row r="210" spans="1:11">
      <c r="A210">
        <v>35</v>
      </c>
      <c r="B210" s="241">
        <v>357002</v>
      </c>
      <c r="C210" s="239">
        <f>IFERROR(VLOOKUP(B210,#REF!,2,0),0)</f>
        <v>0</v>
      </c>
      <c r="D210" t="s">
        <v>957</v>
      </c>
      <c r="E210" t="s">
        <v>958</v>
      </c>
      <c r="F210" s="239">
        <f>IFERROR(VLOOKUP(D210,#REF!,6,0),0)</f>
        <v>0</v>
      </c>
      <c r="G210" s="239">
        <f t="shared" si="7"/>
        <v>0</v>
      </c>
      <c r="J210" s="240">
        <f t="shared" si="6"/>
        <v>0</v>
      </c>
    </row>
    <row r="211" spans="1:11">
      <c r="A211">
        <v>35</v>
      </c>
      <c r="B211" s="241">
        <v>357003</v>
      </c>
      <c r="C211" s="239">
        <f>IFERROR(VLOOKUP(B211,#REF!,2,0),0)</f>
        <v>0</v>
      </c>
      <c r="D211" t="s">
        <v>532</v>
      </c>
      <c r="E211" t="s">
        <v>533</v>
      </c>
      <c r="F211" s="239">
        <f>IFERROR(VLOOKUP(D211,#REF!,6,0),0)</f>
        <v>0</v>
      </c>
      <c r="G211" s="239">
        <f t="shared" si="7"/>
        <v>0</v>
      </c>
      <c r="J211" s="240">
        <f t="shared" si="6"/>
        <v>0</v>
      </c>
    </row>
    <row r="212" spans="1:11">
      <c r="A212">
        <v>35</v>
      </c>
      <c r="B212" s="241">
        <v>357005</v>
      </c>
      <c r="C212" s="239">
        <f>IFERROR(VLOOKUP(B212,#REF!,2,0),0)</f>
        <v>0</v>
      </c>
      <c r="D212" t="s">
        <v>959</v>
      </c>
      <c r="E212" t="s">
        <v>960</v>
      </c>
      <c r="F212" s="239">
        <f>IFERROR(VLOOKUP(D212,#REF!,6,0),0)</f>
        <v>0</v>
      </c>
      <c r="G212" s="239">
        <f t="shared" si="7"/>
        <v>0</v>
      </c>
      <c r="J212" s="240">
        <f t="shared" si="6"/>
        <v>0</v>
      </c>
    </row>
    <row r="213" spans="1:11">
      <c r="A213">
        <v>35</v>
      </c>
      <c r="B213" s="241">
        <v>357007</v>
      </c>
      <c r="C213" s="239">
        <f>IFERROR(VLOOKUP(B213,#REF!,2,0),0)</f>
        <v>0</v>
      </c>
      <c r="D213" t="s">
        <v>534</v>
      </c>
      <c r="E213" t="s">
        <v>961</v>
      </c>
      <c r="F213" s="239">
        <f>IFERROR(VLOOKUP(D213,#REF!,6,0),0)</f>
        <v>0</v>
      </c>
      <c r="G213" s="239">
        <f t="shared" si="7"/>
        <v>0</v>
      </c>
      <c r="H213" t="s">
        <v>962</v>
      </c>
      <c r="I213" s="88" t="s">
        <v>963</v>
      </c>
      <c r="J213" s="240">
        <f t="shared" si="6"/>
        <v>0</v>
      </c>
      <c r="K213" s="88" t="s">
        <v>964</v>
      </c>
    </row>
    <row r="214" spans="1:11">
      <c r="A214">
        <v>35</v>
      </c>
      <c r="B214" s="241">
        <v>358001</v>
      </c>
      <c r="C214" s="239">
        <f>IFERROR(VLOOKUP(B214,#REF!,2,0),0)</f>
        <v>0</v>
      </c>
      <c r="D214" t="s">
        <v>535</v>
      </c>
      <c r="E214" t="s">
        <v>536</v>
      </c>
      <c r="F214" s="239">
        <f>IFERROR(VLOOKUP(D214,#REF!,6,0),0)</f>
        <v>0</v>
      </c>
      <c r="G214" s="239">
        <f t="shared" si="7"/>
        <v>0</v>
      </c>
      <c r="J214" s="240">
        <f t="shared" si="6"/>
        <v>0</v>
      </c>
    </row>
    <row r="215" spans="1:11">
      <c r="A215">
        <v>35</v>
      </c>
      <c r="B215" s="241">
        <v>358002</v>
      </c>
      <c r="C215" s="239">
        <f>IFERROR(VLOOKUP(B215,#REF!,2,0),0)</f>
        <v>0</v>
      </c>
      <c r="D215" t="s">
        <v>537</v>
      </c>
      <c r="E215" t="s">
        <v>538</v>
      </c>
      <c r="F215" s="239">
        <f>IFERROR(VLOOKUP(D215,#REF!,6,0),0)</f>
        <v>0</v>
      </c>
      <c r="G215" s="239">
        <f t="shared" si="7"/>
        <v>0</v>
      </c>
      <c r="J215" s="240">
        <f t="shared" si="6"/>
        <v>0</v>
      </c>
    </row>
    <row r="216" spans="1:11">
      <c r="A216">
        <v>35</v>
      </c>
      <c r="B216" s="241">
        <v>358005</v>
      </c>
      <c r="C216" s="239">
        <f>IFERROR(VLOOKUP(B216,#REF!,2,0),0)</f>
        <v>0</v>
      </c>
      <c r="D216" t="s">
        <v>539</v>
      </c>
      <c r="E216" t="s">
        <v>540</v>
      </c>
      <c r="F216" s="239">
        <f>IFERROR(VLOOKUP(D216,#REF!,6,0),0)</f>
        <v>0</v>
      </c>
      <c r="G216" s="239">
        <f t="shared" si="7"/>
        <v>0</v>
      </c>
      <c r="J216" s="240">
        <f t="shared" si="6"/>
        <v>0</v>
      </c>
    </row>
    <row r="217" spans="1:11">
      <c r="A217">
        <v>35</v>
      </c>
      <c r="B217" s="241">
        <v>358006</v>
      </c>
      <c r="C217" s="239">
        <f>IFERROR(VLOOKUP(B217,#REF!,2,0),0)</f>
        <v>0</v>
      </c>
      <c r="D217" t="s">
        <v>541</v>
      </c>
      <c r="E217" t="s">
        <v>776</v>
      </c>
      <c r="F217" s="239">
        <f>IFERROR(VLOOKUP(D217,#REF!,6,0),0)</f>
        <v>0</v>
      </c>
      <c r="G217" s="239">
        <f t="shared" si="7"/>
        <v>0</v>
      </c>
      <c r="J217" s="240">
        <f t="shared" si="6"/>
        <v>0</v>
      </c>
    </row>
    <row r="218" spans="1:11">
      <c r="A218">
        <v>35</v>
      </c>
      <c r="B218" s="241">
        <v>358007</v>
      </c>
      <c r="C218" s="239">
        <f>IFERROR(VLOOKUP(B218,#REF!,2,0),0)</f>
        <v>0</v>
      </c>
      <c r="D218" t="s">
        <v>542</v>
      </c>
      <c r="E218" t="s">
        <v>965</v>
      </c>
      <c r="F218" s="239">
        <f>IFERROR(VLOOKUP(D218,#REF!,6,0),0)</f>
        <v>0</v>
      </c>
      <c r="G218" s="239">
        <f t="shared" si="7"/>
        <v>0</v>
      </c>
      <c r="J218" s="240">
        <f t="shared" si="6"/>
        <v>0</v>
      </c>
    </row>
    <row r="219" spans="1:11">
      <c r="A219">
        <v>35</v>
      </c>
      <c r="B219" s="241">
        <v>358008</v>
      </c>
      <c r="C219" s="239">
        <f>IFERROR(VLOOKUP(B219,#REF!,2,0),0)</f>
        <v>0</v>
      </c>
      <c r="D219" t="s">
        <v>543</v>
      </c>
      <c r="E219" t="s">
        <v>544</v>
      </c>
      <c r="F219" s="239">
        <f>IFERROR(VLOOKUP(D219,#REF!,6,0),0)</f>
        <v>0</v>
      </c>
      <c r="G219" s="239">
        <f t="shared" si="7"/>
        <v>0</v>
      </c>
      <c r="J219" s="240">
        <f t="shared" si="6"/>
        <v>0</v>
      </c>
    </row>
    <row r="220" spans="1:11">
      <c r="A220">
        <v>35</v>
      </c>
      <c r="B220" s="241">
        <v>359001</v>
      </c>
      <c r="C220" s="239">
        <f>IFERROR(VLOOKUP(B220,#REF!,2,0),0)</f>
        <v>0</v>
      </c>
      <c r="D220" t="s">
        <v>545</v>
      </c>
      <c r="E220" t="s">
        <v>546</v>
      </c>
      <c r="F220" s="239">
        <f>IFERROR(VLOOKUP(D220,#REF!,6,0),0)</f>
        <v>0</v>
      </c>
      <c r="G220" s="239">
        <f t="shared" si="7"/>
        <v>0</v>
      </c>
      <c r="J220" s="240">
        <f t="shared" si="6"/>
        <v>0</v>
      </c>
    </row>
    <row r="221" spans="1:11">
      <c r="A221">
        <v>35</v>
      </c>
      <c r="B221" s="241">
        <v>359002</v>
      </c>
      <c r="C221" s="239">
        <f>IFERROR(VLOOKUP(B221,#REF!,2,0),0)</f>
        <v>0</v>
      </c>
      <c r="D221" t="s">
        <v>547</v>
      </c>
      <c r="E221" t="s">
        <v>966</v>
      </c>
      <c r="F221" s="239">
        <f>IFERROR(VLOOKUP(D221,#REF!,6,0),0)</f>
        <v>0</v>
      </c>
      <c r="G221" s="239">
        <f t="shared" si="7"/>
        <v>0</v>
      </c>
      <c r="J221" s="240">
        <f t="shared" si="6"/>
        <v>0</v>
      </c>
    </row>
    <row r="222" spans="1:11">
      <c r="A222">
        <v>35</v>
      </c>
      <c r="B222" s="241">
        <v>359004</v>
      </c>
      <c r="C222" s="239">
        <f>IFERROR(VLOOKUP(B222,#REF!,2,0),0)</f>
        <v>0</v>
      </c>
      <c r="D222" t="s">
        <v>548</v>
      </c>
      <c r="E222" t="s">
        <v>967</v>
      </c>
      <c r="F222" s="239">
        <f>IFERROR(VLOOKUP(D222,#REF!,6,0),0)</f>
        <v>0</v>
      </c>
      <c r="G222" s="239">
        <f t="shared" si="7"/>
        <v>0</v>
      </c>
      <c r="J222" s="240">
        <f t="shared" si="6"/>
        <v>0</v>
      </c>
    </row>
    <row r="223" spans="1:11">
      <c r="A223">
        <v>36</v>
      </c>
      <c r="B223" s="241">
        <v>361001</v>
      </c>
      <c r="C223" s="239">
        <f>IFERROR(VLOOKUP(B223,#REF!,2,0),0)</f>
        <v>0</v>
      </c>
      <c r="D223" t="s">
        <v>549</v>
      </c>
      <c r="E223" t="s">
        <v>968</v>
      </c>
      <c r="F223" s="239">
        <f>IFERROR(VLOOKUP(D223,#REF!,6,0),0)</f>
        <v>0</v>
      </c>
      <c r="G223" s="239">
        <f t="shared" si="7"/>
        <v>0</v>
      </c>
      <c r="J223" s="240">
        <f t="shared" si="6"/>
        <v>0</v>
      </c>
    </row>
    <row r="224" spans="1:11">
      <c r="A224">
        <v>36</v>
      </c>
      <c r="B224" s="241">
        <v>363001</v>
      </c>
      <c r="C224" s="239">
        <f>IFERROR(VLOOKUP(B224,#REF!,2,0),0)</f>
        <v>0</v>
      </c>
      <c r="D224" t="s">
        <v>550</v>
      </c>
      <c r="E224" t="s">
        <v>969</v>
      </c>
      <c r="F224" s="239">
        <f>IFERROR(VLOOKUP(D224,#REF!,6,0),0)</f>
        <v>0</v>
      </c>
      <c r="G224" s="239">
        <f t="shared" si="7"/>
        <v>0</v>
      </c>
      <c r="J224" s="240">
        <f t="shared" si="6"/>
        <v>0</v>
      </c>
    </row>
    <row r="225" spans="1:10">
      <c r="A225">
        <v>36</v>
      </c>
      <c r="B225" s="241">
        <v>366001</v>
      </c>
      <c r="C225" s="239">
        <f>IFERROR(VLOOKUP(B225,#REF!,2,0),0)</f>
        <v>0</v>
      </c>
      <c r="D225" t="s">
        <v>551</v>
      </c>
      <c r="E225" t="s">
        <v>970</v>
      </c>
      <c r="F225" s="239">
        <f>IFERROR(VLOOKUP(D225,#REF!,6,0),0)</f>
        <v>0</v>
      </c>
      <c r="G225" s="239">
        <f t="shared" si="7"/>
        <v>0</v>
      </c>
      <c r="J225" s="240">
        <f t="shared" si="6"/>
        <v>0</v>
      </c>
    </row>
    <row r="226" spans="1:10">
      <c r="A226">
        <v>36</v>
      </c>
      <c r="B226" s="241">
        <v>369001</v>
      </c>
      <c r="C226" s="239">
        <f>IFERROR(VLOOKUP(B226,#REF!,2,0),0)</f>
        <v>0</v>
      </c>
      <c r="D226" t="s">
        <v>552</v>
      </c>
      <c r="E226" t="s">
        <v>553</v>
      </c>
      <c r="F226" s="239">
        <f>IFERROR(VLOOKUP(D226,#REF!,6,0),0)</f>
        <v>0</v>
      </c>
      <c r="G226" s="239">
        <f t="shared" si="7"/>
        <v>0</v>
      </c>
      <c r="J226" s="240">
        <f t="shared" si="6"/>
        <v>0</v>
      </c>
    </row>
    <row r="227" spans="1:10">
      <c r="A227">
        <v>37</v>
      </c>
      <c r="B227" s="241">
        <v>371001</v>
      </c>
      <c r="C227" s="239">
        <f>IFERROR(VLOOKUP(B227,#REF!,2,0),0)</f>
        <v>0</v>
      </c>
      <c r="D227" t="s">
        <v>554</v>
      </c>
      <c r="E227" t="s">
        <v>971</v>
      </c>
      <c r="F227" s="239">
        <f>IFERROR(VLOOKUP(D227,#REF!,6,0),0)</f>
        <v>0</v>
      </c>
      <c r="G227" s="239">
        <f t="shared" si="7"/>
        <v>0</v>
      </c>
      <c r="J227" s="240">
        <f t="shared" si="6"/>
        <v>0</v>
      </c>
    </row>
    <row r="228" spans="1:10">
      <c r="A228">
        <v>37</v>
      </c>
      <c r="B228" s="241">
        <v>372001</v>
      </c>
      <c r="C228" s="239">
        <f>IFERROR(VLOOKUP(B228,#REF!,2,0),0)</f>
        <v>0</v>
      </c>
      <c r="D228" t="s">
        <v>555</v>
      </c>
      <c r="E228" t="s">
        <v>556</v>
      </c>
      <c r="F228" s="239">
        <f>IFERROR(VLOOKUP(D228,#REF!,6,0),0)</f>
        <v>0</v>
      </c>
      <c r="G228" s="239">
        <f t="shared" si="7"/>
        <v>0</v>
      </c>
      <c r="J228" s="240">
        <f t="shared" si="6"/>
        <v>0</v>
      </c>
    </row>
    <row r="229" spans="1:10">
      <c r="A229">
        <v>37</v>
      </c>
      <c r="B229" s="241">
        <v>375001</v>
      </c>
      <c r="C229" s="239">
        <f>IFERROR(VLOOKUP(B229,#REF!,2,0),0)</f>
        <v>0</v>
      </c>
      <c r="D229" t="s">
        <v>557</v>
      </c>
      <c r="E229" t="s">
        <v>558</v>
      </c>
      <c r="F229" s="239">
        <f>IFERROR(VLOOKUP(D229,#REF!,6,0),0)</f>
        <v>0</v>
      </c>
      <c r="G229" s="239">
        <f t="shared" si="7"/>
        <v>0</v>
      </c>
      <c r="J229" s="240">
        <f t="shared" si="6"/>
        <v>0</v>
      </c>
    </row>
    <row r="230" spans="1:10">
      <c r="A230">
        <v>37</v>
      </c>
      <c r="B230" s="241">
        <v>379001</v>
      </c>
      <c r="C230" s="239">
        <f>IFERROR(VLOOKUP(B230,#REF!,2,0),0)</f>
        <v>0</v>
      </c>
      <c r="D230" t="s">
        <v>560</v>
      </c>
      <c r="E230" t="s">
        <v>559</v>
      </c>
      <c r="F230" s="239">
        <f>IFERROR(VLOOKUP(D230,#REF!,6,0),0)</f>
        <v>0</v>
      </c>
      <c r="G230" s="239">
        <f t="shared" si="7"/>
        <v>0</v>
      </c>
      <c r="J230" s="240">
        <f t="shared" si="6"/>
        <v>0</v>
      </c>
    </row>
    <row r="231" spans="1:10">
      <c r="A231">
        <v>38</v>
      </c>
      <c r="B231" s="241">
        <v>381001</v>
      </c>
      <c r="C231" s="239">
        <f>IFERROR(VLOOKUP(B231,#REF!,2,0),0)</f>
        <v>0</v>
      </c>
      <c r="D231" t="s">
        <v>561</v>
      </c>
      <c r="E231" t="s">
        <v>562</v>
      </c>
      <c r="F231" s="239">
        <f>IFERROR(VLOOKUP(D231,#REF!,6,0),0)</f>
        <v>0</v>
      </c>
      <c r="G231" s="239">
        <f t="shared" si="7"/>
        <v>0</v>
      </c>
      <c r="J231" s="240">
        <f t="shared" si="6"/>
        <v>0</v>
      </c>
    </row>
    <row r="232" spans="1:10">
      <c r="A232">
        <v>38</v>
      </c>
      <c r="B232" s="241">
        <v>381002</v>
      </c>
      <c r="C232" s="239">
        <f>IFERROR(VLOOKUP(B232,#REF!,2,0),0)</f>
        <v>0</v>
      </c>
      <c r="D232" t="s">
        <v>563</v>
      </c>
      <c r="E232" t="s">
        <v>564</v>
      </c>
      <c r="F232" s="239">
        <f>IFERROR(VLOOKUP(D232,#REF!,6,0),0)</f>
        <v>0</v>
      </c>
      <c r="G232" s="239">
        <f t="shared" si="7"/>
        <v>0</v>
      </c>
      <c r="J232" s="240">
        <f t="shared" si="6"/>
        <v>0</v>
      </c>
    </row>
    <row r="233" spans="1:10">
      <c r="A233">
        <v>38</v>
      </c>
      <c r="B233" s="241">
        <v>382001</v>
      </c>
      <c r="C233" s="239">
        <f>IFERROR(VLOOKUP(B233,#REF!,2,0),0)</f>
        <v>0</v>
      </c>
      <c r="D233" t="s">
        <v>565</v>
      </c>
      <c r="E233" t="s">
        <v>566</v>
      </c>
      <c r="F233" s="239">
        <f>IFERROR(VLOOKUP(D233,#REF!,6,0),0)</f>
        <v>0</v>
      </c>
      <c r="G233" s="239">
        <f t="shared" si="7"/>
        <v>0</v>
      </c>
      <c r="J233" s="240">
        <f t="shared" si="6"/>
        <v>0</v>
      </c>
    </row>
    <row r="234" spans="1:10">
      <c r="A234">
        <v>38</v>
      </c>
      <c r="B234" s="241">
        <v>382002</v>
      </c>
      <c r="C234" s="239">
        <f>IFERROR(VLOOKUP(B234,#REF!,2,0),0)</f>
        <v>0</v>
      </c>
      <c r="D234" t="s">
        <v>567</v>
      </c>
      <c r="E234" t="s">
        <v>972</v>
      </c>
      <c r="F234" s="239">
        <f>IFERROR(VLOOKUP(D234,#REF!,6,0),0)</f>
        <v>0</v>
      </c>
      <c r="G234" s="239">
        <f t="shared" si="7"/>
        <v>0</v>
      </c>
      <c r="J234" s="240">
        <f t="shared" si="6"/>
        <v>0</v>
      </c>
    </row>
    <row r="235" spans="1:10">
      <c r="A235">
        <v>38</v>
      </c>
      <c r="B235" s="241">
        <v>382003</v>
      </c>
      <c r="C235" s="239">
        <f>IFERROR(VLOOKUP(B235,#REF!,2,0),0)</f>
        <v>0</v>
      </c>
      <c r="D235" t="s">
        <v>568</v>
      </c>
      <c r="E235" t="s">
        <v>973</v>
      </c>
      <c r="F235" s="239">
        <f>IFERROR(VLOOKUP(D235,#REF!,6,0),0)</f>
        <v>0</v>
      </c>
      <c r="G235" s="239">
        <f t="shared" si="7"/>
        <v>0</v>
      </c>
      <c r="J235" s="240">
        <f t="shared" si="6"/>
        <v>0</v>
      </c>
    </row>
    <row r="236" spans="1:10">
      <c r="A236">
        <v>38</v>
      </c>
      <c r="B236" s="241">
        <v>382004</v>
      </c>
      <c r="C236" s="239">
        <f>IFERROR(VLOOKUP(B236,#REF!,2,0),0)</f>
        <v>0</v>
      </c>
      <c r="D236" t="s">
        <v>569</v>
      </c>
      <c r="E236" t="s">
        <v>974</v>
      </c>
      <c r="F236" s="239">
        <f>IFERROR(VLOOKUP(D236,#REF!,6,0),0)</f>
        <v>0</v>
      </c>
      <c r="G236" s="239">
        <f t="shared" si="7"/>
        <v>0</v>
      </c>
      <c r="J236" s="240">
        <f t="shared" si="6"/>
        <v>0</v>
      </c>
    </row>
    <row r="237" spans="1:10">
      <c r="A237">
        <v>38</v>
      </c>
      <c r="B237" s="241">
        <v>382005</v>
      </c>
      <c r="C237" s="239">
        <f>IFERROR(VLOOKUP(B237,#REF!,2,0),0)</f>
        <v>0</v>
      </c>
      <c r="D237" t="s">
        <v>570</v>
      </c>
      <c r="E237" t="s">
        <v>571</v>
      </c>
      <c r="F237" s="239">
        <f>IFERROR(VLOOKUP(D237,#REF!,6,0),0)</f>
        <v>0</v>
      </c>
      <c r="G237" s="239">
        <f t="shared" si="7"/>
        <v>0</v>
      </c>
      <c r="J237" s="240">
        <f t="shared" si="6"/>
        <v>0</v>
      </c>
    </row>
    <row r="238" spans="1:10">
      <c r="A238">
        <v>38</v>
      </c>
      <c r="B238" s="244">
        <v>382006</v>
      </c>
      <c r="C238" s="239">
        <f>IFERROR(VLOOKUP(B238,#REF!,2,0),0)</f>
        <v>0</v>
      </c>
      <c r="D238" t="s">
        <v>572</v>
      </c>
      <c r="E238" t="s">
        <v>573</v>
      </c>
      <c r="F238" s="239">
        <f>IFERROR(VLOOKUP(D238,#REF!,6,0),0)</f>
        <v>0</v>
      </c>
      <c r="G238" s="239">
        <f t="shared" si="7"/>
        <v>0</v>
      </c>
      <c r="J238" s="240">
        <f t="shared" si="6"/>
        <v>0</v>
      </c>
    </row>
    <row r="239" spans="1:10">
      <c r="A239">
        <v>38</v>
      </c>
      <c r="B239" s="244">
        <v>382007</v>
      </c>
      <c r="C239" s="239">
        <f>IFERROR(VLOOKUP(B239,#REF!,2,0),0)</f>
        <v>0</v>
      </c>
      <c r="D239" t="s">
        <v>574</v>
      </c>
      <c r="E239" t="s">
        <v>777</v>
      </c>
      <c r="F239" s="239">
        <f>IFERROR(VLOOKUP(D239,#REF!,6,0),0)</f>
        <v>0</v>
      </c>
      <c r="G239" s="239">
        <f t="shared" si="7"/>
        <v>0</v>
      </c>
      <c r="J239" s="240">
        <f t="shared" si="6"/>
        <v>0</v>
      </c>
    </row>
    <row r="240" spans="1:10">
      <c r="A240">
        <v>38</v>
      </c>
      <c r="B240">
        <v>382008</v>
      </c>
      <c r="C240" s="239">
        <f>IFERROR(VLOOKUP(B240,#REF!,2,0),0)</f>
        <v>0</v>
      </c>
      <c r="D240" t="s">
        <v>575</v>
      </c>
      <c r="E240" t="s">
        <v>778</v>
      </c>
      <c r="F240" s="239">
        <f>IFERROR(VLOOKUP(D240,#REF!,6,0),0)</f>
        <v>0</v>
      </c>
      <c r="G240" s="239">
        <f t="shared" si="7"/>
        <v>0</v>
      </c>
      <c r="J240" s="240">
        <f t="shared" si="6"/>
        <v>0</v>
      </c>
    </row>
    <row r="241" spans="1:10">
      <c r="A241">
        <v>38</v>
      </c>
      <c r="B241" s="241">
        <v>382009</v>
      </c>
      <c r="C241" s="239">
        <f>IFERROR(VLOOKUP(B241,#REF!,2,0),0)</f>
        <v>0</v>
      </c>
      <c r="D241" t="s">
        <v>576</v>
      </c>
      <c r="E241" t="s">
        <v>577</v>
      </c>
      <c r="F241" s="239">
        <f>IFERROR(VLOOKUP(D241,#REF!,6,0),0)</f>
        <v>0</v>
      </c>
      <c r="G241" s="239">
        <f t="shared" si="7"/>
        <v>0</v>
      </c>
      <c r="J241" s="240">
        <f t="shared" si="6"/>
        <v>0</v>
      </c>
    </row>
    <row r="242" spans="1:10">
      <c r="A242">
        <v>38</v>
      </c>
      <c r="B242" s="241">
        <v>384001</v>
      </c>
      <c r="C242" s="239">
        <f>IFERROR(VLOOKUP(B242,#REF!,2,0),0)</f>
        <v>0</v>
      </c>
      <c r="D242" t="s">
        <v>578</v>
      </c>
      <c r="E242" t="s">
        <v>579</v>
      </c>
      <c r="F242" s="239">
        <f>IFERROR(VLOOKUP(D242,#REF!,6,0),0)</f>
        <v>0</v>
      </c>
      <c r="G242" s="239">
        <f t="shared" si="7"/>
        <v>0</v>
      </c>
      <c r="J242" s="240">
        <f t="shared" si="6"/>
        <v>0</v>
      </c>
    </row>
    <row r="243" spans="1:10">
      <c r="A243">
        <v>38</v>
      </c>
      <c r="B243" s="241">
        <v>385001</v>
      </c>
      <c r="C243" s="239">
        <f>IFERROR(VLOOKUP(B243,#REF!,2,0),0)</f>
        <v>0</v>
      </c>
      <c r="D243" t="s">
        <v>580</v>
      </c>
      <c r="E243" t="s">
        <v>975</v>
      </c>
      <c r="F243" s="239">
        <f>IFERROR(VLOOKUP(D243,#REF!,6,0),0)</f>
        <v>0</v>
      </c>
      <c r="G243" s="239">
        <f t="shared" si="7"/>
        <v>0</v>
      </c>
      <c r="J243" s="240">
        <f t="shared" si="6"/>
        <v>0</v>
      </c>
    </row>
    <row r="244" spans="1:10">
      <c r="A244">
        <v>39</v>
      </c>
      <c r="B244" s="241">
        <v>391001</v>
      </c>
      <c r="C244" s="239">
        <f>IFERROR(VLOOKUP(B244,#REF!,2,0),0)</f>
        <v>0</v>
      </c>
      <c r="D244" t="s">
        <v>581</v>
      </c>
      <c r="E244" t="s">
        <v>582</v>
      </c>
      <c r="F244" s="239">
        <f>IFERROR(VLOOKUP(D244,#REF!,6,0),0)</f>
        <v>0</v>
      </c>
      <c r="G244" s="239">
        <f t="shared" si="7"/>
        <v>0</v>
      </c>
      <c r="J244" s="240">
        <f t="shared" si="6"/>
        <v>0</v>
      </c>
    </row>
    <row r="245" spans="1:10">
      <c r="A245">
        <v>39</v>
      </c>
      <c r="B245" s="241">
        <v>391002</v>
      </c>
      <c r="C245" s="239">
        <f>IFERROR(VLOOKUP(B245,#REF!,2,0),0)</f>
        <v>0</v>
      </c>
      <c r="D245" t="s">
        <v>583</v>
      </c>
      <c r="E245" t="s">
        <v>976</v>
      </c>
      <c r="F245" s="239">
        <f>IFERROR(VLOOKUP(D245,#REF!,6,0),0)</f>
        <v>0</v>
      </c>
      <c r="G245" s="239">
        <f t="shared" si="7"/>
        <v>0</v>
      </c>
      <c r="J245" s="240">
        <f t="shared" si="6"/>
        <v>0</v>
      </c>
    </row>
    <row r="246" spans="1:10">
      <c r="A246">
        <v>39</v>
      </c>
      <c r="B246" s="241">
        <v>392001</v>
      </c>
      <c r="C246" s="239">
        <f>IFERROR(VLOOKUP(B246,#REF!,2,0),0)</f>
        <v>0</v>
      </c>
      <c r="D246" t="s">
        <v>584</v>
      </c>
      <c r="E246" t="s">
        <v>585</v>
      </c>
      <c r="F246" s="239">
        <f>IFERROR(VLOOKUP(D246,#REF!,6,0),0)</f>
        <v>0</v>
      </c>
      <c r="G246" s="239">
        <f t="shared" si="7"/>
        <v>0</v>
      </c>
      <c r="J246" s="240">
        <f t="shared" si="6"/>
        <v>0</v>
      </c>
    </row>
    <row r="247" spans="1:10">
      <c r="A247">
        <v>39</v>
      </c>
      <c r="B247" s="241">
        <v>392002</v>
      </c>
      <c r="C247" s="239">
        <f>IFERROR(VLOOKUP(B247,#REF!,2,0),0)</f>
        <v>0</v>
      </c>
      <c r="D247" t="s">
        <v>586</v>
      </c>
      <c r="E247" t="s">
        <v>587</v>
      </c>
      <c r="F247" s="239">
        <f>IFERROR(VLOOKUP(D247,#REF!,6,0),0)</f>
        <v>0</v>
      </c>
      <c r="G247" s="239">
        <f t="shared" si="7"/>
        <v>0</v>
      </c>
      <c r="J247" s="240">
        <f t="shared" si="6"/>
        <v>0</v>
      </c>
    </row>
    <row r="248" spans="1:10">
      <c r="A248">
        <v>39</v>
      </c>
      <c r="B248" s="241">
        <v>392003</v>
      </c>
      <c r="C248" s="239">
        <f>IFERROR(VLOOKUP(B248,#REF!,2,0),0)</f>
        <v>0</v>
      </c>
      <c r="D248" t="s">
        <v>588</v>
      </c>
      <c r="E248" t="s">
        <v>977</v>
      </c>
      <c r="F248" s="239">
        <f>IFERROR(VLOOKUP(D248,#REF!,6,0),0)</f>
        <v>0</v>
      </c>
      <c r="G248" s="239">
        <f t="shared" si="7"/>
        <v>0</v>
      </c>
      <c r="J248" s="240">
        <f t="shared" si="6"/>
        <v>0</v>
      </c>
    </row>
    <row r="249" spans="1:10">
      <c r="A249">
        <v>39</v>
      </c>
      <c r="B249" s="241">
        <v>394001</v>
      </c>
      <c r="C249" s="239">
        <f>IFERROR(VLOOKUP(B249,#REF!,2,0),0)</f>
        <v>0</v>
      </c>
      <c r="D249" t="s">
        <v>589</v>
      </c>
      <c r="E249" t="s">
        <v>978</v>
      </c>
      <c r="F249" s="239">
        <f>IFERROR(VLOOKUP(D249,#REF!,6,0),0)</f>
        <v>0</v>
      </c>
      <c r="G249" s="239">
        <f t="shared" si="7"/>
        <v>0</v>
      </c>
      <c r="H249" s="11" t="s">
        <v>979</v>
      </c>
      <c r="J249" s="240">
        <f t="shared" si="6"/>
        <v>0</v>
      </c>
    </row>
    <row r="250" spans="1:10">
      <c r="A250">
        <v>39</v>
      </c>
      <c r="B250" s="241">
        <v>394002</v>
      </c>
      <c r="C250" s="239">
        <f>IFERROR(VLOOKUP(B250,#REF!,2,0),0)</f>
        <v>0</v>
      </c>
      <c r="D250" t="s">
        <v>590</v>
      </c>
      <c r="E250" t="s">
        <v>980</v>
      </c>
      <c r="F250" s="239">
        <f>IFERROR(VLOOKUP(D250,#REF!,6,0),0)</f>
        <v>0</v>
      </c>
      <c r="G250" s="239">
        <f t="shared" si="7"/>
        <v>0</v>
      </c>
      <c r="J250" s="240">
        <f t="shared" si="6"/>
        <v>0</v>
      </c>
    </row>
    <row r="251" spans="1:10">
      <c r="A251">
        <v>39</v>
      </c>
      <c r="B251" s="241">
        <v>394003</v>
      </c>
      <c r="C251" s="239">
        <f>IFERROR(VLOOKUP(B251,#REF!,2,0),0)</f>
        <v>0</v>
      </c>
      <c r="D251" t="s">
        <v>591</v>
      </c>
      <c r="E251" t="s">
        <v>803</v>
      </c>
      <c r="F251" s="239">
        <f>IFERROR(VLOOKUP(D251,#REF!,6,0),0)</f>
        <v>0</v>
      </c>
      <c r="G251" s="239">
        <f t="shared" si="7"/>
        <v>0</v>
      </c>
      <c r="J251" s="240">
        <f t="shared" si="6"/>
        <v>0</v>
      </c>
    </row>
    <row r="252" spans="1:10">
      <c r="A252">
        <v>39</v>
      </c>
      <c r="B252" s="241">
        <v>395001</v>
      </c>
      <c r="C252" s="239">
        <f>IFERROR(VLOOKUP(B252,#REF!,2,0),0)</f>
        <v>0</v>
      </c>
      <c r="D252" t="s">
        <v>592</v>
      </c>
      <c r="E252" t="s">
        <v>981</v>
      </c>
      <c r="F252" s="239">
        <f>IFERROR(VLOOKUP(D252,#REF!,6,0),0)</f>
        <v>0</v>
      </c>
      <c r="G252" s="239">
        <f t="shared" si="7"/>
        <v>0</v>
      </c>
      <c r="H252" s="11" t="s">
        <v>979</v>
      </c>
      <c r="J252" s="240">
        <f t="shared" si="6"/>
        <v>0</v>
      </c>
    </row>
    <row r="253" spans="1:10">
      <c r="A253">
        <v>39</v>
      </c>
      <c r="B253" s="241">
        <v>395002</v>
      </c>
      <c r="C253" s="239">
        <f>IFERROR(VLOOKUP(B253,#REF!,2,0),0)</f>
        <v>0</v>
      </c>
      <c r="D253" t="s">
        <v>593</v>
      </c>
      <c r="E253" t="s">
        <v>982</v>
      </c>
      <c r="F253" s="239">
        <f>IFERROR(VLOOKUP(D253,#REF!,6,0),0)</f>
        <v>0</v>
      </c>
      <c r="G253" s="239">
        <f t="shared" si="7"/>
        <v>0</v>
      </c>
      <c r="J253" s="240">
        <f t="shared" si="6"/>
        <v>0</v>
      </c>
    </row>
    <row r="254" spans="1:10">
      <c r="A254">
        <v>39</v>
      </c>
      <c r="B254" s="241">
        <v>395003</v>
      </c>
      <c r="C254" s="239">
        <f>IFERROR(VLOOKUP(B254,#REF!,2,0),0)</f>
        <v>0</v>
      </c>
      <c r="D254" t="s">
        <v>594</v>
      </c>
      <c r="E254" t="s">
        <v>595</v>
      </c>
      <c r="F254" s="239">
        <f>IFERROR(VLOOKUP(D254,#REF!,6,0),0)</f>
        <v>0</v>
      </c>
      <c r="G254" s="239">
        <f t="shared" si="7"/>
        <v>0</v>
      </c>
      <c r="J254" s="240">
        <f t="shared" si="6"/>
        <v>0</v>
      </c>
    </row>
    <row r="255" spans="1:10">
      <c r="A255">
        <v>39</v>
      </c>
      <c r="B255" s="241">
        <v>396002</v>
      </c>
      <c r="C255" s="239">
        <f>IFERROR(VLOOKUP(B255,#REF!,2,0),0)</f>
        <v>0</v>
      </c>
      <c r="D255" t="s">
        <v>596</v>
      </c>
      <c r="E255" t="s">
        <v>597</v>
      </c>
      <c r="F255" s="239">
        <f>IFERROR(VLOOKUP(D255,#REF!,6,0),0)</f>
        <v>0</v>
      </c>
      <c r="G255" s="239">
        <f t="shared" si="7"/>
        <v>0</v>
      </c>
      <c r="J255" s="240">
        <f t="shared" si="6"/>
        <v>0</v>
      </c>
    </row>
    <row r="256" spans="1:10">
      <c r="A256">
        <v>39</v>
      </c>
      <c r="B256" s="241">
        <v>398001</v>
      </c>
      <c r="C256" s="239">
        <f>IFERROR(VLOOKUP(B256,#REF!,2,0),0)</f>
        <v>0</v>
      </c>
      <c r="D256" t="s">
        <v>598</v>
      </c>
      <c r="E256" t="s">
        <v>983</v>
      </c>
      <c r="F256" s="239">
        <f>IFERROR(VLOOKUP(D256,#REF!,6,0),0)</f>
        <v>0</v>
      </c>
      <c r="G256" s="239">
        <f t="shared" si="7"/>
        <v>0</v>
      </c>
      <c r="J256" s="240">
        <f t="shared" si="6"/>
        <v>0</v>
      </c>
    </row>
    <row r="257" spans="1:10">
      <c r="A257">
        <v>39</v>
      </c>
      <c r="B257" s="241">
        <v>399001</v>
      </c>
      <c r="C257" s="239">
        <f>IFERROR(VLOOKUP(B257,#REF!,2,0),0)</f>
        <v>0</v>
      </c>
      <c r="D257" t="s">
        <v>599</v>
      </c>
      <c r="E257" t="s">
        <v>600</v>
      </c>
      <c r="F257" s="239">
        <f>IFERROR(VLOOKUP(D257,#REF!,6,0),0)</f>
        <v>0</v>
      </c>
      <c r="G257" s="239">
        <f t="shared" si="7"/>
        <v>0</v>
      </c>
      <c r="J257" s="240">
        <f t="shared" si="6"/>
        <v>0</v>
      </c>
    </row>
    <row r="258" spans="1:10">
      <c r="A258">
        <v>39</v>
      </c>
      <c r="B258" s="241">
        <v>399002</v>
      </c>
      <c r="C258" s="239">
        <f>IFERROR(VLOOKUP(B258,#REF!,2,0),0)</f>
        <v>0</v>
      </c>
      <c r="D258" t="s">
        <v>601</v>
      </c>
      <c r="E258" t="s">
        <v>804</v>
      </c>
      <c r="F258" s="239">
        <f>IFERROR(VLOOKUP(D258,#REF!,6,0),0)</f>
        <v>0</v>
      </c>
      <c r="G258" s="239">
        <f t="shared" si="7"/>
        <v>0</v>
      </c>
      <c r="J258" s="240">
        <f t="shared" si="6"/>
        <v>0</v>
      </c>
    </row>
    <row r="259" spans="1:10">
      <c r="A259">
        <v>39</v>
      </c>
      <c r="B259" s="244">
        <v>399003</v>
      </c>
      <c r="C259" s="239">
        <f>IFERROR(VLOOKUP(B259,#REF!,2,0),0)</f>
        <v>0</v>
      </c>
      <c r="D259" t="s">
        <v>602</v>
      </c>
      <c r="E259" t="s">
        <v>603</v>
      </c>
      <c r="F259" s="239">
        <f>IFERROR(VLOOKUP(D259,#REF!,6,0),0)</f>
        <v>0</v>
      </c>
      <c r="G259" s="239">
        <f t="shared" si="7"/>
        <v>0</v>
      </c>
      <c r="J259" s="240">
        <f t="shared" si="6"/>
        <v>0</v>
      </c>
    </row>
    <row r="260" spans="1:10">
      <c r="A260">
        <v>39</v>
      </c>
      <c r="B260" s="241">
        <v>399005</v>
      </c>
      <c r="C260" s="239">
        <f>IFERROR(VLOOKUP(B260,#REF!,2,0),0)</f>
        <v>0</v>
      </c>
      <c r="D260" t="s">
        <v>604</v>
      </c>
      <c r="E260" t="s">
        <v>605</v>
      </c>
      <c r="F260" s="239">
        <f>IFERROR(VLOOKUP(D260,#REF!,6,0),0)</f>
        <v>0</v>
      </c>
      <c r="G260" s="239">
        <f t="shared" si="7"/>
        <v>0</v>
      </c>
      <c r="J260" s="240">
        <f t="shared" si="6"/>
        <v>0</v>
      </c>
    </row>
    <row r="261" spans="1:10">
      <c r="A261">
        <v>39</v>
      </c>
      <c r="B261" s="241">
        <v>399008</v>
      </c>
      <c r="C261" s="242">
        <f>IFERROR(VLOOKUP(B261,#REF!,2,0),0)</f>
        <v>0</v>
      </c>
      <c r="D261" t="s">
        <v>606</v>
      </c>
      <c r="E261" t="s">
        <v>984</v>
      </c>
      <c r="F261" s="242">
        <f>IFERROR(VLOOKUP(D261,#REF!,6,0),0)</f>
        <v>0</v>
      </c>
      <c r="G261" s="242">
        <f t="shared" si="7"/>
        <v>0</v>
      </c>
      <c r="J261" s="240">
        <f t="shared" si="6"/>
        <v>0</v>
      </c>
    </row>
    <row r="262" spans="1:10" s="11" customFormat="1">
      <c r="B262" s="245"/>
      <c r="C262" s="355">
        <f>SUM(C148:C261)</f>
        <v>0</v>
      </c>
      <c r="D262" t="s">
        <v>23</v>
      </c>
      <c r="F262" s="355">
        <f>SUM(F148:F261)</f>
        <v>0</v>
      </c>
      <c r="G262" s="315">
        <f>SUM(G148:G261)</f>
        <v>0</v>
      </c>
      <c r="J262" s="240">
        <f t="shared" si="6"/>
        <v>0</v>
      </c>
    </row>
    <row r="263" spans="1:10">
      <c r="B263" s="241"/>
      <c r="C263" s="239"/>
      <c r="F263" s="239"/>
      <c r="G263" s="239"/>
      <c r="J263" s="240">
        <f t="shared" si="6"/>
        <v>0</v>
      </c>
    </row>
    <row r="264" spans="1:10">
      <c r="B264" s="241"/>
      <c r="C264" s="239"/>
      <c r="F264" s="239"/>
      <c r="G264" s="239"/>
      <c r="J264" s="240">
        <f t="shared" si="6"/>
        <v>0</v>
      </c>
    </row>
    <row r="265" spans="1:10">
      <c r="A265">
        <v>42</v>
      </c>
      <c r="B265" s="241">
        <v>421001</v>
      </c>
      <c r="C265" s="239">
        <f>IFERROR(VLOOKUP(B265,#REF!,2,0),0)</f>
        <v>0</v>
      </c>
      <c r="D265" t="s">
        <v>607</v>
      </c>
      <c r="E265" t="s">
        <v>985</v>
      </c>
      <c r="F265" s="239">
        <f>IFERROR(VLOOKUP(D265,#REF!,6,0),0)</f>
        <v>0</v>
      </c>
      <c r="G265" s="239">
        <f t="shared" si="7"/>
        <v>0</v>
      </c>
      <c r="J265" s="240">
        <f t="shared" ref="J265:J329" si="8">C265</f>
        <v>0</v>
      </c>
    </row>
    <row r="266" spans="1:10">
      <c r="A266">
        <v>42</v>
      </c>
      <c r="B266" s="241">
        <v>421002</v>
      </c>
      <c r="C266" s="239">
        <f>IFERROR(VLOOKUP(B266,#REF!,2,0),0)</f>
        <v>0</v>
      </c>
      <c r="D266" t="s">
        <v>608</v>
      </c>
      <c r="E266" t="s">
        <v>986</v>
      </c>
      <c r="F266" s="239">
        <f>IFERROR(VLOOKUP(D266,#REF!,6,0),0)</f>
        <v>0</v>
      </c>
      <c r="G266" s="239">
        <f t="shared" si="7"/>
        <v>0</v>
      </c>
      <c r="J266" s="240">
        <f t="shared" si="8"/>
        <v>0</v>
      </c>
    </row>
    <row r="267" spans="1:10">
      <c r="A267">
        <v>42</v>
      </c>
      <c r="B267" s="241">
        <v>421003</v>
      </c>
      <c r="C267" s="357">
        <f>IFERROR(VLOOKUP(B267,#REF!,2,0),0)</f>
        <v>0</v>
      </c>
      <c r="D267" t="s">
        <v>609</v>
      </c>
      <c r="E267" t="s">
        <v>987</v>
      </c>
      <c r="F267" s="242">
        <f>IFERROR(VLOOKUP(D267,#REF!,6,0),0)</f>
        <v>0</v>
      </c>
      <c r="G267" s="242">
        <f t="shared" si="7"/>
        <v>0</v>
      </c>
      <c r="J267" s="240">
        <f t="shared" si="8"/>
        <v>0</v>
      </c>
    </row>
    <row r="268" spans="1:10">
      <c r="B268" s="241"/>
      <c r="C268" s="355">
        <f>SUM(C265:C267)</f>
        <v>0</v>
      </c>
      <c r="D268" t="s">
        <v>24</v>
      </c>
      <c r="F268" s="356">
        <f>SUM(F265:F267)</f>
        <v>0</v>
      </c>
      <c r="G268" s="316">
        <f>SUM(G265:G267)</f>
        <v>0</v>
      </c>
      <c r="J268" s="240">
        <f t="shared" si="8"/>
        <v>0</v>
      </c>
    </row>
    <row r="269" spans="1:10">
      <c r="B269" s="241"/>
      <c r="C269" s="239"/>
      <c r="F269" s="239"/>
      <c r="G269" s="239"/>
      <c r="J269" s="240">
        <f t="shared" si="8"/>
        <v>0</v>
      </c>
    </row>
    <row r="270" spans="1:10">
      <c r="A270">
        <v>43</v>
      </c>
      <c r="B270" s="241">
        <v>435001</v>
      </c>
      <c r="C270" s="242">
        <f>IFERROR(VLOOKUP(B270,#REF!,2,0),0)</f>
        <v>0</v>
      </c>
      <c r="D270" t="s">
        <v>610</v>
      </c>
      <c r="E270" t="s">
        <v>988</v>
      </c>
      <c r="F270" s="242">
        <f>IFERROR(VLOOKUP(D270,#REF!,6,0),0)</f>
        <v>0</v>
      </c>
      <c r="G270" s="242">
        <f t="shared" si="7"/>
        <v>0</v>
      </c>
      <c r="J270" s="240">
        <f t="shared" si="8"/>
        <v>0</v>
      </c>
    </row>
    <row r="271" spans="1:10">
      <c r="B271" s="241"/>
      <c r="C271" s="355">
        <f>C270</f>
        <v>0</v>
      </c>
      <c r="D271" t="s">
        <v>52</v>
      </c>
      <c r="F271" s="356">
        <f>F270</f>
        <v>0</v>
      </c>
      <c r="G271" s="316">
        <f>G270</f>
        <v>0</v>
      </c>
      <c r="J271" s="240">
        <f t="shared" si="8"/>
        <v>0</v>
      </c>
    </row>
    <row r="272" spans="1:10">
      <c r="B272" s="241"/>
      <c r="C272" s="239"/>
      <c r="F272" s="239"/>
      <c r="G272" s="239"/>
      <c r="J272" s="240">
        <f t="shared" si="8"/>
        <v>0</v>
      </c>
    </row>
    <row r="273" spans="1:10">
      <c r="B273" s="241"/>
      <c r="C273" s="239"/>
      <c r="F273" s="239"/>
      <c r="G273" s="239"/>
      <c r="J273" s="240">
        <f t="shared" si="8"/>
        <v>0</v>
      </c>
    </row>
    <row r="274" spans="1:10">
      <c r="A274">
        <v>44</v>
      </c>
      <c r="B274" s="241">
        <v>441001</v>
      </c>
      <c r="C274" s="239">
        <f>IFERROR(VLOOKUP(B274,#REF!,2,0),0)</f>
        <v>0</v>
      </c>
      <c r="D274" t="s">
        <v>612</v>
      </c>
      <c r="E274" t="s">
        <v>611</v>
      </c>
      <c r="F274" s="239">
        <f>IFERROR(VLOOKUP(D274,#REF!,6,0),0)</f>
        <v>0</v>
      </c>
      <c r="G274" s="239">
        <f t="shared" si="7"/>
        <v>0</v>
      </c>
      <c r="J274" s="240">
        <f t="shared" si="8"/>
        <v>0</v>
      </c>
    </row>
    <row r="275" spans="1:10">
      <c r="A275">
        <v>44</v>
      </c>
      <c r="B275" s="241">
        <v>441002</v>
      </c>
      <c r="C275" s="239">
        <f>IFERROR(VLOOKUP(B275,#REF!,2,0),0)</f>
        <v>0</v>
      </c>
      <c r="D275" t="s">
        <v>613</v>
      </c>
      <c r="E275" t="s">
        <v>614</v>
      </c>
      <c r="F275" s="239">
        <f>IFERROR(VLOOKUP(D275,#REF!,6,0),0)</f>
        <v>0</v>
      </c>
      <c r="G275" s="239">
        <f t="shared" si="7"/>
        <v>0</v>
      </c>
      <c r="J275" s="240">
        <f t="shared" si="8"/>
        <v>0</v>
      </c>
    </row>
    <row r="276" spans="1:10">
      <c r="A276">
        <v>44</v>
      </c>
      <c r="B276" s="241">
        <v>441004</v>
      </c>
      <c r="C276" s="239">
        <f>IFERROR(VLOOKUP(B276,#REF!,2,0),0)</f>
        <v>0</v>
      </c>
      <c r="D276" t="s">
        <v>615</v>
      </c>
      <c r="E276" t="s">
        <v>989</v>
      </c>
      <c r="F276" s="239">
        <f>IFERROR(VLOOKUP(D276,#REF!,6,0),0)</f>
        <v>0</v>
      </c>
      <c r="G276" s="239">
        <f t="shared" si="7"/>
        <v>0</v>
      </c>
      <c r="J276" s="240">
        <f t="shared" si="8"/>
        <v>0</v>
      </c>
    </row>
    <row r="277" spans="1:10">
      <c r="A277">
        <v>44</v>
      </c>
      <c r="B277" s="241">
        <v>441005</v>
      </c>
      <c r="C277" s="239">
        <f>IFERROR(VLOOKUP(B277,#REF!,2,0),0)</f>
        <v>0</v>
      </c>
      <c r="D277" t="s">
        <v>616</v>
      </c>
      <c r="E277" t="s">
        <v>990</v>
      </c>
      <c r="F277" s="239">
        <f>IFERROR(VLOOKUP(D277,#REF!,6,0),0)</f>
        <v>0</v>
      </c>
      <c r="G277" s="239">
        <f t="shared" si="7"/>
        <v>0</v>
      </c>
      <c r="J277" s="240">
        <f t="shared" si="8"/>
        <v>0</v>
      </c>
    </row>
    <row r="278" spans="1:10">
      <c r="A278">
        <v>44</v>
      </c>
      <c r="B278" s="241">
        <v>441006</v>
      </c>
      <c r="C278" s="239">
        <f>IFERROR(VLOOKUP(B278,#REF!,2,0),0)</f>
        <v>0</v>
      </c>
      <c r="D278" t="s">
        <v>617</v>
      </c>
      <c r="E278" t="s">
        <v>618</v>
      </c>
      <c r="F278" s="239">
        <f>IFERROR(VLOOKUP(D278,#REF!,6,0),0)</f>
        <v>0</v>
      </c>
      <c r="G278" s="239">
        <f t="shared" si="7"/>
        <v>0</v>
      </c>
      <c r="J278" s="240">
        <f t="shared" si="8"/>
        <v>0</v>
      </c>
    </row>
    <row r="279" spans="1:10">
      <c r="A279">
        <v>44</v>
      </c>
      <c r="B279" s="241">
        <v>441009</v>
      </c>
      <c r="C279" s="239">
        <f>IFERROR(VLOOKUP(B279,#REF!,2,0),0)</f>
        <v>0</v>
      </c>
      <c r="D279" t="s">
        <v>619</v>
      </c>
      <c r="E279" t="s">
        <v>620</v>
      </c>
      <c r="F279" s="239">
        <f>IFERROR(VLOOKUP(D279,#REF!,6,0),0)</f>
        <v>0</v>
      </c>
      <c r="G279" s="239">
        <f t="shared" ref="G279:G357" si="9">C279-F279</f>
        <v>0</v>
      </c>
      <c r="J279" s="240">
        <f t="shared" si="8"/>
        <v>0</v>
      </c>
    </row>
    <row r="280" spans="1:10">
      <c r="A280">
        <v>44</v>
      </c>
      <c r="B280" s="241">
        <v>441010</v>
      </c>
      <c r="C280" s="239">
        <f>IFERROR(VLOOKUP(B280,#REF!,2,0),0)</f>
        <v>0</v>
      </c>
      <c r="D280" t="s">
        <v>621</v>
      </c>
      <c r="E280" t="s">
        <v>622</v>
      </c>
      <c r="F280" s="239">
        <f>IFERROR(VLOOKUP(D280,#REF!,6,0),0)</f>
        <v>0</v>
      </c>
      <c r="G280" s="239">
        <f t="shared" si="9"/>
        <v>0</v>
      </c>
      <c r="J280" s="240">
        <f t="shared" si="8"/>
        <v>0</v>
      </c>
    </row>
    <row r="281" spans="1:10">
      <c r="A281">
        <v>44</v>
      </c>
      <c r="B281">
        <v>441011</v>
      </c>
      <c r="C281" s="239">
        <f>IFERROR(VLOOKUP(B281,#REF!,2,0),0)</f>
        <v>0</v>
      </c>
      <c r="D281" t="s">
        <v>767</v>
      </c>
      <c r="E281" t="s">
        <v>768</v>
      </c>
      <c r="F281" s="239">
        <f>IFERROR(VLOOKUP(D281,#REF!,6,0),0)</f>
        <v>0</v>
      </c>
      <c r="G281" s="239">
        <f t="shared" si="9"/>
        <v>0</v>
      </c>
      <c r="J281" s="240">
        <f t="shared" si="8"/>
        <v>0</v>
      </c>
    </row>
    <row r="282" spans="1:10">
      <c r="A282">
        <v>44</v>
      </c>
      <c r="B282" s="241">
        <v>442001</v>
      </c>
      <c r="C282" s="239">
        <f>IFERROR(VLOOKUP(B282,#REF!,2,0),0)</f>
        <v>0</v>
      </c>
      <c r="D282" t="s">
        <v>623</v>
      </c>
      <c r="E282" t="s">
        <v>805</v>
      </c>
      <c r="F282" s="239">
        <f>IFERROR(VLOOKUP(D282,#REF!,6,0),0)</f>
        <v>0</v>
      </c>
      <c r="G282" s="239">
        <f t="shared" si="9"/>
        <v>0</v>
      </c>
      <c r="J282" s="240">
        <f t="shared" si="8"/>
        <v>0</v>
      </c>
    </row>
    <row r="283" spans="1:10">
      <c r="A283">
        <v>44</v>
      </c>
      <c r="B283" s="241">
        <v>445002</v>
      </c>
      <c r="C283" s="239">
        <f>IFERROR(VLOOKUP(B283,#REF!,2,0),0)</f>
        <v>0</v>
      </c>
      <c r="D283" t="s">
        <v>624</v>
      </c>
      <c r="E283" t="s">
        <v>625</v>
      </c>
      <c r="F283" s="239">
        <f>IFERROR(VLOOKUP(D283,#REF!,6,0),0)</f>
        <v>0</v>
      </c>
      <c r="G283" s="239">
        <f t="shared" si="9"/>
        <v>0</v>
      </c>
      <c r="J283" s="240">
        <f t="shared" si="8"/>
        <v>0</v>
      </c>
    </row>
    <row r="284" spans="1:10">
      <c r="A284">
        <v>44</v>
      </c>
      <c r="B284" s="241">
        <v>445003</v>
      </c>
      <c r="C284" s="239">
        <f>IFERROR(VLOOKUP(B284,#REF!,2,0),0)</f>
        <v>0</v>
      </c>
      <c r="D284" t="s">
        <v>626</v>
      </c>
      <c r="E284" t="s">
        <v>627</v>
      </c>
      <c r="F284" s="239">
        <f>IFERROR(VLOOKUP(D284,#REF!,6,0),0)</f>
        <v>0</v>
      </c>
      <c r="G284" s="239">
        <f t="shared" si="9"/>
        <v>0</v>
      </c>
      <c r="J284" s="240">
        <f t="shared" si="8"/>
        <v>0</v>
      </c>
    </row>
    <row r="285" spans="1:10">
      <c r="A285">
        <v>44</v>
      </c>
      <c r="B285" s="241">
        <v>445004</v>
      </c>
      <c r="C285" s="242">
        <f>IFERROR(VLOOKUP(B285,#REF!,2,0),0)</f>
        <v>0</v>
      </c>
      <c r="D285" t="s">
        <v>628</v>
      </c>
      <c r="E285" t="s">
        <v>991</v>
      </c>
      <c r="F285" s="242">
        <f>IFERROR(VLOOKUP(D285,#REF!,6,0),0)</f>
        <v>0</v>
      </c>
      <c r="G285" s="242">
        <f t="shared" si="9"/>
        <v>0</v>
      </c>
      <c r="J285" s="240">
        <f t="shared" si="8"/>
        <v>0</v>
      </c>
    </row>
    <row r="286" spans="1:10">
      <c r="B286" s="241"/>
      <c r="C286" s="356">
        <f>SUM(C274:C285)</f>
        <v>0</v>
      </c>
      <c r="D286" t="s">
        <v>25</v>
      </c>
      <c r="F286" s="356">
        <f>SUM(F274:F285)</f>
        <v>0</v>
      </c>
      <c r="G286" s="316">
        <f>SUM(G274:G285)</f>
        <v>0</v>
      </c>
      <c r="J286" s="240">
        <f t="shared" si="8"/>
        <v>0</v>
      </c>
    </row>
    <row r="287" spans="1:10">
      <c r="B287" s="241"/>
      <c r="C287" s="239"/>
      <c r="F287" s="239"/>
      <c r="G287" s="239"/>
      <c r="J287" s="240">
        <f t="shared" si="8"/>
        <v>0</v>
      </c>
    </row>
    <row r="288" spans="1:10">
      <c r="B288" s="241"/>
      <c r="C288" s="239"/>
      <c r="F288" s="239"/>
      <c r="G288" s="239"/>
      <c r="J288" s="240">
        <f t="shared" si="8"/>
        <v>0</v>
      </c>
    </row>
    <row r="289" spans="1:10">
      <c r="A289">
        <v>45</v>
      </c>
      <c r="B289" s="241">
        <v>451001</v>
      </c>
      <c r="C289" s="239">
        <f>IFERROR(VLOOKUP(B289,#REF!,2,0),0)</f>
        <v>0</v>
      </c>
      <c r="D289" t="s">
        <v>630</v>
      </c>
      <c r="E289" t="s">
        <v>629</v>
      </c>
      <c r="F289" s="239">
        <f>IFERROR(VLOOKUP(D289,#REF!,6,0),0)</f>
        <v>0</v>
      </c>
      <c r="G289" s="239">
        <f t="shared" si="9"/>
        <v>0</v>
      </c>
      <c r="J289" s="240">
        <f t="shared" si="8"/>
        <v>0</v>
      </c>
    </row>
    <row r="290" spans="1:10">
      <c r="A290">
        <v>45</v>
      </c>
      <c r="B290" s="241">
        <v>451002</v>
      </c>
      <c r="C290" s="239">
        <f>IFERROR(VLOOKUP(B290,#REF!,2,0),0)</f>
        <v>0</v>
      </c>
      <c r="D290" t="s">
        <v>631</v>
      </c>
      <c r="E290" t="s">
        <v>632</v>
      </c>
      <c r="F290" s="239">
        <f>IFERROR(VLOOKUP(D290,#REF!,6,0),0)</f>
        <v>0</v>
      </c>
      <c r="G290" s="239">
        <f t="shared" si="9"/>
        <v>0</v>
      </c>
      <c r="J290" s="240">
        <f t="shared" si="8"/>
        <v>0</v>
      </c>
    </row>
    <row r="291" spans="1:10">
      <c r="A291">
        <v>45</v>
      </c>
      <c r="B291" s="241">
        <v>451003</v>
      </c>
      <c r="C291" s="239">
        <f>IFERROR(VLOOKUP(B291,#REF!,2,0),0)</f>
        <v>0</v>
      </c>
      <c r="D291" t="s">
        <v>633</v>
      </c>
      <c r="E291" t="s">
        <v>634</v>
      </c>
      <c r="F291" s="239">
        <f>IFERROR(VLOOKUP(D291,#REF!,6,0),0)</f>
        <v>0</v>
      </c>
      <c r="G291" s="239">
        <f t="shared" si="9"/>
        <v>0</v>
      </c>
      <c r="J291" s="240">
        <f t="shared" si="8"/>
        <v>0</v>
      </c>
    </row>
    <row r="292" spans="1:10">
      <c r="A292">
        <v>45</v>
      </c>
      <c r="B292" s="241">
        <v>451004</v>
      </c>
      <c r="C292" s="239">
        <f>IFERROR(VLOOKUP(B292,#REF!,2,0),0)</f>
        <v>0</v>
      </c>
      <c r="D292" t="s">
        <v>635</v>
      </c>
      <c r="E292" t="s">
        <v>636</v>
      </c>
      <c r="F292" s="239">
        <f>IFERROR(VLOOKUP(D292,#REF!,6,0),0)</f>
        <v>0</v>
      </c>
      <c r="G292" s="239">
        <f t="shared" si="9"/>
        <v>0</v>
      </c>
      <c r="J292" s="240">
        <f t="shared" si="8"/>
        <v>0</v>
      </c>
    </row>
    <row r="293" spans="1:10">
      <c r="A293">
        <v>45</v>
      </c>
      <c r="B293" s="241">
        <v>451005</v>
      </c>
      <c r="C293" s="239">
        <f>IFERROR(VLOOKUP(B293,#REF!,2,0),0)</f>
        <v>0</v>
      </c>
      <c r="D293" t="s">
        <v>637</v>
      </c>
      <c r="E293" t="s">
        <v>638</v>
      </c>
      <c r="F293" s="239">
        <f>IFERROR(VLOOKUP(D293,#REF!,6,0),0)</f>
        <v>0</v>
      </c>
      <c r="G293" s="239">
        <f t="shared" si="9"/>
        <v>0</v>
      </c>
      <c r="J293" s="240">
        <f t="shared" si="8"/>
        <v>0</v>
      </c>
    </row>
    <row r="294" spans="1:10">
      <c r="A294">
        <v>45</v>
      </c>
      <c r="B294" s="241">
        <v>451007</v>
      </c>
      <c r="C294" s="239">
        <f>IFERROR(VLOOKUP(B294,#REF!,2,0),0)</f>
        <v>0</v>
      </c>
      <c r="D294" t="s">
        <v>639</v>
      </c>
      <c r="E294" t="s">
        <v>640</v>
      </c>
      <c r="F294" s="239">
        <f>IFERROR(VLOOKUP(D294,#REF!,6,0),0)</f>
        <v>0</v>
      </c>
      <c r="G294" s="239">
        <f t="shared" si="9"/>
        <v>0</v>
      </c>
      <c r="J294" s="240">
        <f t="shared" si="8"/>
        <v>0</v>
      </c>
    </row>
    <row r="295" spans="1:10">
      <c r="A295">
        <v>45</v>
      </c>
      <c r="B295" s="241">
        <v>451009</v>
      </c>
      <c r="C295" s="239">
        <f>IFERROR(VLOOKUP(B295,#REF!,2,0),0)</f>
        <v>0</v>
      </c>
      <c r="D295" t="s">
        <v>641</v>
      </c>
      <c r="E295" t="s">
        <v>992</v>
      </c>
      <c r="F295" s="239">
        <f>IFERROR(VLOOKUP(D295,#REF!,6,0),0)</f>
        <v>0</v>
      </c>
      <c r="G295" s="239">
        <f t="shared" si="9"/>
        <v>0</v>
      </c>
      <c r="J295" s="240">
        <f t="shared" si="8"/>
        <v>0</v>
      </c>
    </row>
    <row r="296" spans="1:10">
      <c r="A296">
        <v>45</v>
      </c>
      <c r="B296" s="241">
        <v>451010</v>
      </c>
      <c r="C296" s="239">
        <f>IFERROR(VLOOKUP(B296,#REF!,2,0),0)</f>
        <v>0</v>
      </c>
      <c r="D296" t="s">
        <v>642</v>
      </c>
      <c r="E296" t="s">
        <v>993</v>
      </c>
      <c r="F296" s="239">
        <f>IFERROR(VLOOKUP(D296,#REF!,6,0),0)</f>
        <v>0</v>
      </c>
      <c r="G296" s="239">
        <f t="shared" si="9"/>
        <v>0</v>
      </c>
      <c r="J296" s="240">
        <f t="shared" si="8"/>
        <v>0</v>
      </c>
    </row>
    <row r="297" spans="1:10">
      <c r="A297">
        <v>45</v>
      </c>
      <c r="B297" s="241">
        <v>451011</v>
      </c>
      <c r="C297" s="239">
        <f>IFERROR(VLOOKUP(B297,#REF!,2,0),0)</f>
        <v>0</v>
      </c>
      <c r="D297" t="s">
        <v>643</v>
      </c>
      <c r="E297" t="s">
        <v>994</v>
      </c>
      <c r="F297" s="239">
        <f>IFERROR(VLOOKUP(D297,#REF!,6,0),0)</f>
        <v>0</v>
      </c>
      <c r="G297" s="239">
        <f t="shared" si="9"/>
        <v>0</v>
      </c>
      <c r="J297" s="240">
        <f t="shared" si="8"/>
        <v>0</v>
      </c>
    </row>
    <row r="298" spans="1:10">
      <c r="A298">
        <v>45</v>
      </c>
      <c r="B298" s="241">
        <v>452001</v>
      </c>
      <c r="C298" s="239">
        <f>IFERROR(VLOOKUP(B298,#REF!,2,0),0)</f>
        <v>0</v>
      </c>
      <c r="D298" t="s">
        <v>645</v>
      </c>
      <c r="E298" t="s">
        <v>644</v>
      </c>
      <c r="F298" s="239">
        <f>IFERROR(VLOOKUP(D298,#REF!,6,0),0)</f>
        <v>0</v>
      </c>
      <c r="G298" s="239">
        <f t="shared" si="9"/>
        <v>0</v>
      </c>
      <c r="J298" s="240">
        <f t="shared" si="8"/>
        <v>0</v>
      </c>
    </row>
    <row r="299" spans="1:10">
      <c r="A299">
        <v>45</v>
      </c>
      <c r="B299" s="241">
        <v>452002</v>
      </c>
      <c r="C299" s="239">
        <f>IFERROR(VLOOKUP(B299,#REF!,2,0),0)</f>
        <v>0</v>
      </c>
      <c r="D299" t="s">
        <v>646</v>
      </c>
      <c r="E299" t="s">
        <v>647</v>
      </c>
      <c r="F299" s="239">
        <f>IFERROR(VLOOKUP(D299,#REF!,6,0),0)</f>
        <v>0</v>
      </c>
      <c r="G299" s="239">
        <f t="shared" si="9"/>
        <v>0</v>
      </c>
      <c r="J299" s="240">
        <f t="shared" si="8"/>
        <v>0</v>
      </c>
    </row>
    <row r="300" spans="1:10">
      <c r="A300">
        <v>45</v>
      </c>
      <c r="B300" s="241">
        <v>452003</v>
      </c>
      <c r="C300" s="239">
        <f>IFERROR(VLOOKUP(B300,#REF!,2,0),0)</f>
        <v>0</v>
      </c>
      <c r="D300" t="s">
        <v>648</v>
      </c>
      <c r="E300" t="s">
        <v>649</v>
      </c>
      <c r="F300" s="239">
        <f>IFERROR(VLOOKUP(D300,#REF!,6,0),0)</f>
        <v>0</v>
      </c>
      <c r="G300" s="239">
        <f t="shared" si="9"/>
        <v>0</v>
      </c>
      <c r="J300" s="240">
        <f t="shared" si="8"/>
        <v>0</v>
      </c>
    </row>
    <row r="301" spans="1:10">
      <c r="A301">
        <v>45</v>
      </c>
      <c r="B301" s="241">
        <v>452004</v>
      </c>
      <c r="C301" s="239">
        <f>IFERROR(VLOOKUP(B301,#REF!,2,0),0)</f>
        <v>0</v>
      </c>
      <c r="D301" t="s">
        <v>650</v>
      </c>
      <c r="E301" t="s">
        <v>651</v>
      </c>
      <c r="F301" s="239">
        <f>IFERROR(VLOOKUP(D301,#REF!,6,0),0)</f>
        <v>0</v>
      </c>
      <c r="G301" s="239">
        <f t="shared" si="9"/>
        <v>0</v>
      </c>
      <c r="J301" s="240">
        <f t="shared" si="8"/>
        <v>0</v>
      </c>
    </row>
    <row r="302" spans="1:10">
      <c r="A302">
        <v>45</v>
      </c>
      <c r="B302" s="241">
        <v>452005</v>
      </c>
      <c r="C302" s="239">
        <f>IFERROR(VLOOKUP(B302,#REF!,2,0),0)</f>
        <v>0</v>
      </c>
      <c r="D302" t="s">
        <v>652</v>
      </c>
      <c r="E302" t="s">
        <v>653</v>
      </c>
      <c r="F302" s="239">
        <f>IFERROR(VLOOKUP(D302,#REF!,6,0),0)</f>
        <v>0</v>
      </c>
      <c r="G302" s="239">
        <f t="shared" si="9"/>
        <v>0</v>
      </c>
      <c r="J302" s="240">
        <f t="shared" si="8"/>
        <v>0</v>
      </c>
    </row>
    <row r="303" spans="1:10">
      <c r="A303">
        <v>45</v>
      </c>
      <c r="B303" s="241">
        <v>452007</v>
      </c>
      <c r="C303" s="239">
        <f>IFERROR(VLOOKUP(B303,#REF!,2,0),0)</f>
        <v>0</v>
      </c>
      <c r="D303" t="s">
        <v>654</v>
      </c>
      <c r="E303" t="s">
        <v>995</v>
      </c>
      <c r="F303" s="239">
        <f>IFERROR(VLOOKUP(D303,#REF!,6,0),0)</f>
        <v>0</v>
      </c>
      <c r="G303" s="239">
        <f t="shared" si="9"/>
        <v>0</v>
      </c>
      <c r="J303" s="240">
        <f t="shared" si="8"/>
        <v>0</v>
      </c>
    </row>
    <row r="304" spans="1:10">
      <c r="A304">
        <v>45</v>
      </c>
      <c r="B304" s="241">
        <v>452009</v>
      </c>
      <c r="C304" s="239">
        <f>IFERROR(VLOOKUP(B304,#REF!,2,0),0)</f>
        <v>0</v>
      </c>
      <c r="D304" t="s">
        <v>655</v>
      </c>
      <c r="E304" t="s">
        <v>996</v>
      </c>
      <c r="F304" s="239">
        <f>IFERROR(VLOOKUP(D304,#REF!,6,0),0)</f>
        <v>0</v>
      </c>
      <c r="G304" s="239">
        <f t="shared" si="9"/>
        <v>0</v>
      </c>
      <c r="J304" s="240">
        <f t="shared" si="8"/>
        <v>0</v>
      </c>
    </row>
    <row r="305" spans="1:10">
      <c r="A305">
        <v>45</v>
      </c>
      <c r="B305" s="241">
        <v>452010</v>
      </c>
      <c r="C305" s="239">
        <f>IFERROR(VLOOKUP(B305,#REF!,2,0),0)</f>
        <v>0</v>
      </c>
      <c r="D305" t="s">
        <v>656</v>
      </c>
      <c r="E305" t="s">
        <v>997</v>
      </c>
      <c r="F305" s="239">
        <f>IFERROR(VLOOKUP(D305,#REF!,6,0),0)</f>
        <v>0</v>
      </c>
      <c r="G305" s="239">
        <f t="shared" si="9"/>
        <v>0</v>
      </c>
      <c r="J305" s="240">
        <f t="shared" si="8"/>
        <v>0</v>
      </c>
    </row>
    <row r="306" spans="1:10">
      <c r="A306">
        <v>45</v>
      </c>
      <c r="B306" s="241">
        <v>452011</v>
      </c>
      <c r="C306" s="239">
        <f>IFERROR(VLOOKUP(B306,#REF!,2,0),0)</f>
        <v>0</v>
      </c>
      <c r="D306" t="s">
        <v>657</v>
      </c>
      <c r="E306" t="s">
        <v>998</v>
      </c>
      <c r="F306" s="239">
        <f>IFERROR(VLOOKUP(D306,#REF!,6,0),0)</f>
        <v>0</v>
      </c>
      <c r="G306" s="239">
        <f t="shared" si="9"/>
        <v>0</v>
      </c>
      <c r="J306" s="240">
        <f t="shared" si="8"/>
        <v>0</v>
      </c>
    </row>
    <row r="307" spans="1:10">
      <c r="A307">
        <v>45</v>
      </c>
      <c r="B307" s="241">
        <v>459001</v>
      </c>
      <c r="C307" s="239">
        <f>IFERROR(VLOOKUP(B307,#REF!,2,0),0)</f>
        <v>0</v>
      </c>
      <c r="D307" t="s">
        <v>659</v>
      </c>
      <c r="E307" t="s">
        <v>658</v>
      </c>
      <c r="F307" s="239">
        <f>IFERROR(VLOOKUP(D307,#REF!,6,0),0)</f>
        <v>0</v>
      </c>
      <c r="G307" s="239">
        <f t="shared" si="9"/>
        <v>0</v>
      </c>
      <c r="J307" s="240">
        <f t="shared" si="8"/>
        <v>0</v>
      </c>
    </row>
    <row r="308" spans="1:10">
      <c r="A308">
        <v>45</v>
      </c>
      <c r="B308" s="241">
        <v>459002</v>
      </c>
      <c r="C308" s="242">
        <f>IFERROR(VLOOKUP(B308,#REF!,2,0),0)</f>
        <v>0</v>
      </c>
      <c r="D308" t="s">
        <v>660</v>
      </c>
      <c r="E308" t="s">
        <v>999</v>
      </c>
      <c r="F308" s="242">
        <f>IFERROR(VLOOKUP(D308,#REF!,6,0),0)</f>
        <v>0</v>
      </c>
      <c r="G308" s="242">
        <f t="shared" si="9"/>
        <v>0</v>
      </c>
      <c r="J308" s="240">
        <f t="shared" si="8"/>
        <v>0</v>
      </c>
    </row>
    <row r="309" spans="1:10">
      <c r="B309" s="241"/>
      <c r="C309" s="356">
        <f>SUM(C289:C308)</f>
        <v>0</v>
      </c>
      <c r="D309" t="s">
        <v>26</v>
      </c>
      <c r="F309" s="356">
        <f>SUM(F289:F308)</f>
        <v>0</v>
      </c>
      <c r="G309" s="316">
        <f>SUM(G289:G308)</f>
        <v>0</v>
      </c>
      <c r="J309" s="240">
        <f t="shared" si="8"/>
        <v>0</v>
      </c>
    </row>
    <row r="310" spans="1:10">
      <c r="B310" s="241"/>
      <c r="C310" s="239"/>
      <c r="F310" s="239"/>
      <c r="G310" s="239"/>
      <c r="J310" s="240">
        <f t="shared" si="8"/>
        <v>0</v>
      </c>
    </row>
    <row r="311" spans="1:10">
      <c r="B311" s="241"/>
      <c r="C311" s="239"/>
      <c r="F311" s="239"/>
      <c r="G311" s="239"/>
      <c r="J311" s="240">
        <f t="shared" si="8"/>
        <v>0</v>
      </c>
    </row>
    <row r="312" spans="1:10">
      <c r="A312">
        <v>46</v>
      </c>
      <c r="B312" s="241">
        <v>464001</v>
      </c>
      <c r="C312" s="239">
        <f>IFERROR(VLOOKUP(B312,#REF!,2,0),0)</f>
        <v>0</v>
      </c>
      <c r="D312" t="s">
        <v>661</v>
      </c>
      <c r="E312" t="s">
        <v>662</v>
      </c>
      <c r="F312" s="239">
        <f>IFERROR(VLOOKUP(D312,#REF!,6,0),0)</f>
        <v>0</v>
      </c>
      <c r="G312" s="239">
        <f t="shared" si="9"/>
        <v>0</v>
      </c>
      <c r="J312" s="240">
        <f t="shared" si="8"/>
        <v>0</v>
      </c>
    </row>
    <row r="313" spans="1:10">
      <c r="A313">
        <v>46</v>
      </c>
      <c r="B313" s="241">
        <v>464002</v>
      </c>
      <c r="C313" s="239">
        <f>IFERROR(VLOOKUP(B313,#REF!,2,0),0)</f>
        <v>0</v>
      </c>
      <c r="D313" t="s">
        <v>663</v>
      </c>
      <c r="E313" t="s">
        <v>1000</v>
      </c>
      <c r="F313" s="239">
        <f>IFERROR(VLOOKUP(D313,#REF!,6,0),0)</f>
        <v>0</v>
      </c>
      <c r="G313" s="239">
        <f t="shared" si="9"/>
        <v>0</v>
      </c>
      <c r="J313" s="240">
        <f t="shared" si="8"/>
        <v>0</v>
      </c>
    </row>
    <row r="314" spans="1:10">
      <c r="A314">
        <v>46</v>
      </c>
      <c r="B314" s="241">
        <v>464004</v>
      </c>
      <c r="C314" s="242">
        <f>IFERROR(VLOOKUP(B314,#REF!,2,0),0)</f>
        <v>0</v>
      </c>
      <c r="D314" t="s">
        <v>687</v>
      </c>
      <c r="E314" t="s">
        <v>688</v>
      </c>
      <c r="F314" s="242">
        <f>IFERROR(VLOOKUP(D314,#REF!,6,0),0)</f>
        <v>0</v>
      </c>
      <c r="G314" s="242">
        <f t="shared" si="9"/>
        <v>0</v>
      </c>
      <c r="J314" s="240">
        <f t="shared" si="8"/>
        <v>0</v>
      </c>
    </row>
    <row r="315" spans="1:10" s="11" customFormat="1">
      <c r="B315" s="245"/>
      <c r="C315" s="355">
        <f>SUM(C312:C314)</f>
        <v>0</v>
      </c>
      <c r="D315" t="s">
        <v>53</v>
      </c>
      <c r="F315" s="355">
        <f>SUM(F312:F314)</f>
        <v>0</v>
      </c>
      <c r="G315" s="315">
        <f>SUM(G312:G314)</f>
        <v>0</v>
      </c>
      <c r="J315" s="240">
        <f t="shared" si="8"/>
        <v>0</v>
      </c>
    </row>
    <row r="316" spans="1:10" s="11" customFormat="1">
      <c r="B316" s="245"/>
      <c r="C316" s="233"/>
      <c r="F316" s="233"/>
      <c r="G316" s="233"/>
      <c r="J316" s="240">
        <f t="shared" si="8"/>
        <v>0</v>
      </c>
    </row>
    <row r="317" spans="1:10" s="11" customFormat="1">
      <c r="B317" s="245"/>
      <c r="C317" s="233"/>
      <c r="D317"/>
      <c r="F317" s="233">
        <f>SUM(F318:F344)</f>
        <v>0</v>
      </c>
      <c r="G317" s="315">
        <f>SUM(G318:G344)</f>
        <v>0</v>
      </c>
      <c r="J317" s="240">
        <f t="shared" si="8"/>
        <v>0</v>
      </c>
    </row>
    <row r="318" spans="1:10">
      <c r="A318">
        <v>51</v>
      </c>
      <c r="B318" s="241">
        <v>511001</v>
      </c>
      <c r="C318" s="239">
        <f>IFERROR(VLOOKUP(B318,#REF!,2,0),0)</f>
        <v>0</v>
      </c>
      <c r="D318" t="s">
        <v>155</v>
      </c>
      <c r="E318" t="s">
        <v>156</v>
      </c>
      <c r="F318" s="358">
        <f>IFERROR(VLOOKUP(D318,#REF!,23,0),0)</f>
        <v>0</v>
      </c>
      <c r="G318" s="239">
        <f t="shared" si="9"/>
        <v>0</v>
      </c>
      <c r="H318" t="s">
        <v>1001</v>
      </c>
      <c r="J318" s="240">
        <f t="shared" si="8"/>
        <v>0</v>
      </c>
    </row>
    <row r="319" spans="1:10">
      <c r="A319">
        <v>51</v>
      </c>
      <c r="B319" s="241">
        <v>512001</v>
      </c>
      <c r="C319" s="239">
        <f>IFERROR(VLOOKUP(B319,#REF!,2,0),0)</f>
        <v>0</v>
      </c>
      <c r="D319" t="s">
        <v>158</v>
      </c>
      <c r="E319" t="s">
        <v>157</v>
      </c>
      <c r="F319" s="358">
        <f>IFERROR(VLOOKUP(D319,#REF!,23,0),0)</f>
        <v>0</v>
      </c>
      <c r="G319" s="239">
        <f t="shared" si="9"/>
        <v>0</v>
      </c>
      <c r="H319" t="s">
        <v>1001</v>
      </c>
      <c r="J319" s="240">
        <f t="shared" si="8"/>
        <v>0</v>
      </c>
    </row>
    <row r="320" spans="1:10">
      <c r="A320">
        <v>51</v>
      </c>
      <c r="B320" s="241">
        <v>513001</v>
      </c>
      <c r="C320" s="239">
        <f>IFERROR(VLOOKUP(B320,#REF!,2,0),0)</f>
        <v>0</v>
      </c>
      <c r="D320" t="s">
        <v>204</v>
      </c>
      <c r="E320" t="s">
        <v>709</v>
      </c>
      <c r="F320" s="295">
        <f>IFERROR(VLOOKUP(D320,#REF!,23,0),0)</f>
        <v>0</v>
      </c>
      <c r="G320" s="239">
        <f t="shared" si="9"/>
        <v>0</v>
      </c>
      <c r="J320" s="240"/>
    </row>
    <row r="321" spans="1:13">
      <c r="A321">
        <v>51</v>
      </c>
      <c r="B321" s="241">
        <v>515001</v>
      </c>
      <c r="C321" s="239">
        <f>IFERROR(VLOOKUP(B321,#REF!,2,0),0)</f>
        <v>0</v>
      </c>
      <c r="D321" t="s">
        <v>159</v>
      </c>
      <c r="E321" t="s">
        <v>160</v>
      </c>
      <c r="F321" s="295">
        <f>IFERROR(VLOOKUP(D321,#REF!,23,0),0)</f>
        <v>0</v>
      </c>
      <c r="G321" s="239">
        <f t="shared" si="9"/>
        <v>0</v>
      </c>
      <c r="H321" t="s">
        <v>1001</v>
      </c>
      <c r="J321" s="240">
        <f t="shared" si="8"/>
        <v>0</v>
      </c>
    </row>
    <row r="322" spans="1:13">
      <c r="A322">
        <v>51</v>
      </c>
      <c r="B322" s="241">
        <v>519001</v>
      </c>
      <c r="C322" s="239">
        <f>IFERROR(VLOOKUP(B322,#REF!,2,0),0)</f>
        <v>0</v>
      </c>
      <c r="D322" t="s">
        <v>161</v>
      </c>
      <c r="E322" t="s">
        <v>162</v>
      </c>
      <c r="F322" s="295">
        <f>IFERROR(VLOOKUP(D322,#REF!,23,0),0)</f>
        <v>0</v>
      </c>
      <c r="G322" s="239">
        <f t="shared" si="9"/>
        <v>0</v>
      </c>
      <c r="H322" t="s">
        <v>1001</v>
      </c>
      <c r="J322" s="240">
        <f t="shared" si="8"/>
        <v>0</v>
      </c>
    </row>
    <row r="323" spans="1:13">
      <c r="A323">
        <v>52</v>
      </c>
      <c r="B323" s="241">
        <v>521001</v>
      </c>
      <c r="C323" s="239">
        <f>IFERROR(VLOOKUP(B323,#REF!,2,0),0)</f>
        <v>0</v>
      </c>
      <c r="D323" t="s">
        <v>164</v>
      </c>
      <c r="E323" t="s">
        <v>163</v>
      </c>
      <c r="F323" s="295">
        <f>IFERROR(VLOOKUP(D323,#REF!,23,0),0)</f>
        <v>0</v>
      </c>
      <c r="G323" s="239">
        <f t="shared" si="9"/>
        <v>0</v>
      </c>
      <c r="H323" t="s">
        <v>1001</v>
      </c>
      <c r="J323" s="240">
        <f t="shared" si="8"/>
        <v>0</v>
      </c>
    </row>
    <row r="324" spans="1:13">
      <c r="A324">
        <v>52</v>
      </c>
      <c r="B324" s="241">
        <v>522001</v>
      </c>
      <c r="C324" s="239">
        <f>IFERROR(VLOOKUP(B324,#REF!,2,0),0)</f>
        <v>0</v>
      </c>
      <c r="D324" t="s">
        <v>166</v>
      </c>
      <c r="E324" t="s">
        <v>165</v>
      </c>
      <c r="F324" s="295">
        <f>IFERROR(VLOOKUP(D324,#REF!,23,0),0)</f>
        <v>0</v>
      </c>
      <c r="G324" s="239">
        <f t="shared" si="9"/>
        <v>0</v>
      </c>
      <c r="H324" t="s">
        <v>1001</v>
      </c>
      <c r="J324" s="240">
        <f t="shared" si="8"/>
        <v>0</v>
      </c>
    </row>
    <row r="325" spans="1:13">
      <c r="A325">
        <v>52</v>
      </c>
      <c r="B325" s="241">
        <v>523001</v>
      </c>
      <c r="C325" s="239">
        <f>IFERROR(VLOOKUP(B325,#REF!,2,0),0)</f>
        <v>0</v>
      </c>
      <c r="D325" t="s">
        <v>168</v>
      </c>
      <c r="E325" t="s">
        <v>167</v>
      </c>
      <c r="F325" s="295">
        <f>IFERROR(VLOOKUP(D325,#REF!,23,0),0)</f>
        <v>0</v>
      </c>
      <c r="G325" s="239">
        <f t="shared" si="9"/>
        <v>0</v>
      </c>
      <c r="H325" t="s">
        <v>1001</v>
      </c>
      <c r="J325" s="240">
        <f t="shared" si="8"/>
        <v>0</v>
      </c>
    </row>
    <row r="326" spans="1:13">
      <c r="A326">
        <v>52</v>
      </c>
      <c r="B326" s="241">
        <v>529001</v>
      </c>
      <c r="C326" s="239">
        <f>IFERROR(VLOOKUP(B326,#REF!,2,0),0)</f>
        <v>0</v>
      </c>
      <c r="D326" t="s">
        <v>169</v>
      </c>
      <c r="E326" t="s">
        <v>170</v>
      </c>
      <c r="F326" s="295">
        <f>IFERROR(VLOOKUP(D326,#REF!,23,0),0)</f>
        <v>0</v>
      </c>
      <c r="G326" s="239">
        <f t="shared" si="9"/>
        <v>0</v>
      </c>
      <c r="H326" t="s">
        <v>1001</v>
      </c>
      <c r="J326" s="240">
        <f t="shared" si="8"/>
        <v>0</v>
      </c>
    </row>
    <row r="327" spans="1:13">
      <c r="A327">
        <v>53</v>
      </c>
      <c r="B327" s="241">
        <v>531001</v>
      </c>
      <c r="C327" s="239">
        <f>IFERROR(VLOOKUP(B327,#REF!,2,0),0)</f>
        <v>0</v>
      </c>
      <c r="D327" t="s">
        <v>172</v>
      </c>
      <c r="E327" t="s">
        <v>171</v>
      </c>
      <c r="F327" s="295">
        <f>IFERROR(VLOOKUP(D327,#REF!,23,0),0)</f>
        <v>0</v>
      </c>
      <c r="G327" s="239">
        <f t="shared" si="9"/>
        <v>0</v>
      </c>
      <c r="H327" t="s">
        <v>1001</v>
      </c>
      <c r="J327" s="240">
        <f t="shared" si="8"/>
        <v>0</v>
      </c>
    </row>
    <row r="328" spans="1:13">
      <c r="A328">
        <v>53</v>
      </c>
      <c r="B328" s="241">
        <v>532001</v>
      </c>
      <c r="C328" s="239">
        <f>IFERROR(VLOOKUP(B328,#REF!,2,0),0)</f>
        <v>0</v>
      </c>
      <c r="D328" t="s">
        <v>174</v>
      </c>
      <c r="E328" t="s">
        <v>173</v>
      </c>
      <c r="F328" s="295">
        <f>IFERROR(VLOOKUP(D328,#REF!,23,0),0)</f>
        <v>0</v>
      </c>
      <c r="G328" s="239">
        <f t="shared" si="9"/>
        <v>0</v>
      </c>
      <c r="H328" t="s">
        <v>1001</v>
      </c>
      <c r="J328" s="240">
        <f t="shared" si="8"/>
        <v>0</v>
      </c>
    </row>
    <row r="329" spans="1:13">
      <c r="A329">
        <v>54</v>
      </c>
      <c r="B329" s="241">
        <v>541001</v>
      </c>
      <c r="C329" s="239">
        <f>IFERROR(VLOOKUP(B329,#REF!,2,0),0)</f>
        <v>0</v>
      </c>
      <c r="D329" t="s">
        <v>176</v>
      </c>
      <c r="E329" t="s">
        <v>175</v>
      </c>
      <c r="F329" s="295">
        <f>IFERROR(VLOOKUP(D329,#REF!,23,0),0)</f>
        <v>0</v>
      </c>
      <c r="G329" s="239">
        <f t="shared" si="9"/>
        <v>0</v>
      </c>
      <c r="H329" t="s">
        <v>1001</v>
      </c>
      <c r="J329" s="240">
        <f t="shared" si="8"/>
        <v>0</v>
      </c>
    </row>
    <row r="330" spans="1:13">
      <c r="A330">
        <v>54</v>
      </c>
      <c r="B330" s="241">
        <v>541002</v>
      </c>
      <c r="C330" s="239">
        <f>IFERROR(VLOOKUP(B330,#REF!,2,0),0)</f>
        <v>0</v>
      </c>
      <c r="D330" t="s">
        <v>177</v>
      </c>
      <c r="E330" t="s">
        <v>178</v>
      </c>
      <c r="F330" s="295">
        <f>IFERROR(VLOOKUP(D330,#REF!,23,0),0)</f>
        <v>0</v>
      </c>
      <c r="G330" s="239">
        <f t="shared" si="9"/>
        <v>0</v>
      </c>
      <c r="H330" t="s">
        <v>1001</v>
      </c>
      <c r="J330" s="240">
        <f t="shared" ref="J330:J393" si="10">C330</f>
        <v>0</v>
      </c>
    </row>
    <row r="331" spans="1:13">
      <c r="A331">
        <v>54</v>
      </c>
      <c r="B331" s="241">
        <v>542001</v>
      </c>
      <c r="C331" s="239">
        <f>IFERROR(VLOOKUP(B331,#REF!,2,0),0)</f>
        <v>0</v>
      </c>
      <c r="D331" t="s">
        <v>179</v>
      </c>
      <c r="E331" t="s">
        <v>180</v>
      </c>
      <c r="F331" s="295">
        <f>IFERROR(VLOOKUP(D331,#REF!,23,0),0)</f>
        <v>0</v>
      </c>
      <c r="G331" s="239">
        <f t="shared" si="9"/>
        <v>0</v>
      </c>
      <c r="H331" t="s">
        <v>1001</v>
      </c>
      <c r="J331" s="240">
        <f t="shared" si="10"/>
        <v>0</v>
      </c>
    </row>
    <row r="332" spans="1:13">
      <c r="A332">
        <v>54</v>
      </c>
      <c r="B332" s="244">
        <v>542002</v>
      </c>
      <c r="C332" s="239">
        <f>IFERROR(VLOOKUP(B332,#REF!,2,0),0)</f>
        <v>0</v>
      </c>
      <c r="D332" t="s">
        <v>181</v>
      </c>
      <c r="E332" t="s">
        <v>708</v>
      </c>
      <c r="F332" s="295">
        <f>IFERROR(VLOOKUP(D332,#REF!,23,0),0)</f>
        <v>0</v>
      </c>
      <c r="G332" s="239">
        <f t="shared" si="9"/>
        <v>0</v>
      </c>
      <c r="H332" t="s">
        <v>1001</v>
      </c>
      <c r="J332" s="240">
        <f t="shared" si="10"/>
        <v>0</v>
      </c>
    </row>
    <row r="333" spans="1:13">
      <c r="A333">
        <v>54</v>
      </c>
      <c r="B333" s="244">
        <v>549001</v>
      </c>
      <c r="C333" s="239">
        <f>IFERROR(VLOOKUP(B333,#REF!,2,0),0)</f>
        <v>0</v>
      </c>
      <c r="D333" t="s">
        <v>183</v>
      </c>
      <c r="E333" t="s">
        <v>182</v>
      </c>
      <c r="F333" s="295">
        <f>IFERROR(VLOOKUP(D333,#REF!,23,0),0)</f>
        <v>0</v>
      </c>
      <c r="G333" s="239">
        <f t="shared" si="9"/>
        <v>0</v>
      </c>
      <c r="H333" t="s">
        <v>1001</v>
      </c>
      <c r="J333" s="240">
        <f t="shared" si="10"/>
        <v>0</v>
      </c>
    </row>
    <row r="334" spans="1:13">
      <c r="A334">
        <v>54</v>
      </c>
      <c r="B334" s="241">
        <v>549002</v>
      </c>
      <c r="C334" s="239">
        <f>IFERROR(VLOOKUP(B334,#REF!,2,0),0)</f>
        <v>0</v>
      </c>
      <c r="D334" t="s">
        <v>184</v>
      </c>
      <c r="E334" t="s">
        <v>185</v>
      </c>
      <c r="F334" s="295">
        <f>IFERROR(VLOOKUP(D334,#REF!,23,0),0)</f>
        <v>0</v>
      </c>
      <c r="G334" s="239">
        <f t="shared" si="9"/>
        <v>0</v>
      </c>
      <c r="H334" t="s">
        <v>1001</v>
      </c>
      <c r="J334" s="240">
        <f t="shared" si="10"/>
        <v>0</v>
      </c>
    </row>
    <row r="335" spans="1:13">
      <c r="A335">
        <v>55</v>
      </c>
      <c r="B335" s="241">
        <v>551001</v>
      </c>
      <c r="C335" s="239">
        <f>IFERROR(VLOOKUP(B335,#REF!,2,0),0)</f>
        <v>0</v>
      </c>
      <c r="D335" t="s">
        <v>187</v>
      </c>
      <c r="E335" t="s">
        <v>186</v>
      </c>
      <c r="F335" s="295">
        <f>IFERROR(VLOOKUP(D335,#REF!,23,0),0)</f>
        <v>0</v>
      </c>
      <c r="G335" s="239">
        <f t="shared" si="9"/>
        <v>0</v>
      </c>
      <c r="H335" t="s">
        <v>1001</v>
      </c>
      <c r="J335" s="240">
        <f t="shared" si="10"/>
        <v>0</v>
      </c>
      <c r="M335" s="9"/>
    </row>
    <row r="336" spans="1:13">
      <c r="A336">
        <v>56</v>
      </c>
      <c r="B336" s="241">
        <v>561001</v>
      </c>
      <c r="C336" s="239">
        <f>IFERROR(VLOOKUP(B336,#REF!,2,0),0)</f>
        <v>0</v>
      </c>
      <c r="D336" t="s">
        <v>189</v>
      </c>
      <c r="E336" t="s">
        <v>188</v>
      </c>
      <c r="F336" s="295">
        <f>IFERROR(VLOOKUP(D336,#REF!,23,0),0)</f>
        <v>0</v>
      </c>
      <c r="G336" s="239">
        <f t="shared" si="9"/>
        <v>0</v>
      </c>
      <c r="H336" t="s">
        <v>1001</v>
      </c>
      <c r="J336" s="240">
        <f t="shared" si="10"/>
        <v>0</v>
      </c>
    </row>
    <row r="337" spans="1:10">
      <c r="A337">
        <v>56</v>
      </c>
      <c r="B337" s="241">
        <v>562001</v>
      </c>
      <c r="C337" s="239">
        <f>IFERROR(VLOOKUP(B337,#REF!,2,0),0)</f>
        <v>0</v>
      </c>
      <c r="D337" t="s">
        <v>191</v>
      </c>
      <c r="E337" t="s">
        <v>190</v>
      </c>
      <c r="F337" s="295">
        <f>IFERROR(VLOOKUP(D337,#REF!,23,0),0)</f>
        <v>0</v>
      </c>
      <c r="G337" s="239">
        <f t="shared" si="9"/>
        <v>0</v>
      </c>
      <c r="H337" t="s">
        <v>1001</v>
      </c>
      <c r="J337" s="240">
        <f t="shared" si="10"/>
        <v>0</v>
      </c>
    </row>
    <row r="338" spans="1:10">
      <c r="A338">
        <v>56</v>
      </c>
      <c r="B338" s="241">
        <v>563001</v>
      </c>
      <c r="C338" s="239">
        <f>IFERROR(VLOOKUP(B338,#REF!,2,0),0)</f>
        <v>0</v>
      </c>
      <c r="D338" t="s">
        <v>193</v>
      </c>
      <c r="E338" t="s">
        <v>192</v>
      </c>
      <c r="F338" s="295">
        <f>IFERROR(VLOOKUP(D338,#REF!,23,0),0)</f>
        <v>0</v>
      </c>
      <c r="G338" s="239">
        <f t="shared" si="9"/>
        <v>0</v>
      </c>
      <c r="H338" t="s">
        <v>1001</v>
      </c>
      <c r="J338" s="240">
        <f t="shared" si="10"/>
        <v>0</v>
      </c>
    </row>
    <row r="339" spans="1:10">
      <c r="A339">
        <v>56</v>
      </c>
      <c r="B339" s="241">
        <v>564001</v>
      </c>
      <c r="C339" s="239">
        <f>IFERROR(VLOOKUP(B339,#REF!,2,0),0)</f>
        <v>0</v>
      </c>
      <c r="D339" t="s">
        <v>194</v>
      </c>
      <c r="E339" t="s">
        <v>195</v>
      </c>
      <c r="F339" s="295">
        <f>IFERROR(VLOOKUP(D339,#REF!,23,0),0)</f>
        <v>0</v>
      </c>
      <c r="G339" s="239">
        <f t="shared" si="9"/>
        <v>0</v>
      </c>
      <c r="H339" t="s">
        <v>1001</v>
      </c>
      <c r="J339" s="240">
        <f t="shared" si="10"/>
        <v>0</v>
      </c>
    </row>
    <row r="340" spans="1:10">
      <c r="A340">
        <v>56</v>
      </c>
      <c r="B340" s="241">
        <v>565001</v>
      </c>
      <c r="C340" s="239">
        <f>IFERROR(VLOOKUP(B340,#REF!,2,0),0)</f>
        <v>0</v>
      </c>
      <c r="D340" t="s">
        <v>196</v>
      </c>
      <c r="E340" t="s">
        <v>197</v>
      </c>
      <c r="F340" s="295">
        <f>IFERROR(VLOOKUP(D340,#REF!,23,0),0)</f>
        <v>0</v>
      </c>
      <c r="G340" s="239">
        <f t="shared" si="9"/>
        <v>0</v>
      </c>
      <c r="H340" t="s">
        <v>1001</v>
      </c>
      <c r="J340" s="240">
        <f t="shared" si="10"/>
        <v>0</v>
      </c>
    </row>
    <row r="341" spans="1:10">
      <c r="A341">
        <v>56</v>
      </c>
      <c r="B341" s="241">
        <v>566001</v>
      </c>
      <c r="C341" s="239">
        <f>IFERROR(VLOOKUP(B341,#REF!,2,0),0)</f>
        <v>0</v>
      </c>
      <c r="D341" t="s">
        <v>199</v>
      </c>
      <c r="E341" t="s">
        <v>198</v>
      </c>
      <c r="F341" s="295">
        <f>IFERROR(VLOOKUP(D341,#REF!,23,0),0)</f>
        <v>0</v>
      </c>
      <c r="G341" s="239">
        <f t="shared" si="9"/>
        <v>0</v>
      </c>
      <c r="H341" t="s">
        <v>1001</v>
      </c>
      <c r="J341" s="240">
        <f t="shared" si="10"/>
        <v>0</v>
      </c>
    </row>
    <row r="342" spans="1:10">
      <c r="A342">
        <v>56</v>
      </c>
      <c r="B342" s="241">
        <v>567001</v>
      </c>
      <c r="C342" s="239">
        <f>IFERROR(VLOOKUP(B342,#REF!,2,0),0)</f>
        <v>0</v>
      </c>
      <c r="D342" t="s">
        <v>201</v>
      </c>
      <c r="E342" t="s">
        <v>200</v>
      </c>
      <c r="F342" s="295">
        <f>IFERROR(VLOOKUP(D342,#REF!,23,0),0)</f>
        <v>0</v>
      </c>
      <c r="G342" s="239">
        <f t="shared" si="9"/>
        <v>0</v>
      </c>
      <c r="H342" t="s">
        <v>1001</v>
      </c>
      <c r="J342" s="240">
        <f t="shared" si="10"/>
        <v>0</v>
      </c>
    </row>
    <row r="343" spans="1:10">
      <c r="A343">
        <v>56</v>
      </c>
      <c r="B343" s="241">
        <v>569001</v>
      </c>
      <c r="C343" s="239">
        <f>IFERROR(VLOOKUP(B343,#REF!,2,0),0)</f>
        <v>0</v>
      </c>
      <c r="D343" t="s">
        <v>202</v>
      </c>
      <c r="E343" t="s">
        <v>203</v>
      </c>
      <c r="F343" s="295">
        <f>IFERROR(VLOOKUP(D343,#REF!,23,0),0)</f>
        <v>0</v>
      </c>
      <c r="G343" s="239">
        <f t="shared" si="9"/>
        <v>0</v>
      </c>
      <c r="H343" t="s">
        <v>1001</v>
      </c>
      <c r="J343" s="240">
        <f t="shared" si="10"/>
        <v>0</v>
      </c>
    </row>
    <row r="344" spans="1:10">
      <c r="A344">
        <v>58</v>
      </c>
      <c r="B344" s="241">
        <v>589003</v>
      </c>
      <c r="C344" s="242">
        <f>IFERROR(VLOOKUP(B344,#REF!,2,0),0)</f>
        <v>0</v>
      </c>
      <c r="D344" t="s">
        <v>153</v>
      </c>
      <c r="E344" t="s">
        <v>152</v>
      </c>
      <c r="F344" s="295">
        <f>IFERROR(VLOOKUP(D344,#REF!,23,0),0)</f>
        <v>0</v>
      </c>
      <c r="G344" s="242">
        <f t="shared" si="9"/>
        <v>0</v>
      </c>
      <c r="H344" t="s">
        <v>1001</v>
      </c>
      <c r="J344" s="240">
        <f t="shared" si="10"/>
        <v>0</v>
      </c>
    </row>
    <row r="345" spans="1:10" s="11" customFormat="1">
      <c r="B345" s="245"/>
      <c r="C345" s="355">
        <f>SUM(C318:C344)</f>
        <v>0</v>
      </c>
      <c r="E345" s="88" t="s">
        <v>1052</v>
      </c>
      <c r="F345" s="289">
        <f>SUM(F318:F344)</f>
        <v>0</v>
      </c>
      <c r="G345" s="289">
        <f>SUM(G318:G344)</f>
        <v>0</v>
      </c>
      <c r="J345" s="240">
        <f t="shared" si="10"/>
        <v>0</v>
      </c>
    </row>
    <row r="346" spans="1:10">
      <c r="B346" s="241"/>
      <c r="C346" s="239"/>
      <c r="F346" s="239"/>
      <c r="G346" s="239"/>
      <c r="J346" s="240">
        <f t="shared" si="10"/>
        <v>0</v>
      </c>
    </row>
    <row r="347" spans="1:10">
      <c r="A347">
        <v>59</v>
      </c>
      <c r="B347" s="241">
        <v>591001</v>
      </c>
      <c r="C347" s="239">
        <f>IFERROR(VLOOKUP(B347,#REF!,2,0),0)</f>
        <v>0</v>
      </c>
      <c r="D347" t="s">
        <v>206</v>
      </c>
      <c r="E347" t="s">
        <v>205</v>
      </c>
      <c r="F347" s="239">
        <f>IFERROR(VLOOKUP(D347,#REF!,4,0),0)</f>
        <v>0</v>
      </c>
      <c r="G347" s="239">
        <f t="shared" si="9"/>
        <v>0</v>
      </c>
      <c r="H347" t="s">
        <v>885</v>
      </c>
      <c r="I347" t="s">
        <v>1002</v>
      </c>
      <c r="J347" s="240">
        <f t="shared" si="10"/>
        <v>0</v>
      </c>
    </row>
    <row r="348" spans="1:10">
      <c r="A348">
        <v>59</v>
      </c>
      <c r="B348" s="241">
        <v>597001</v>
      </c>
      <c r="C348" s="242">
        <f>IFERROR(VLOOKUP(B348,#REF!,2,0),0)</f>
        <v>0</v>
      </c>
      <c r="D348" t="s">
        <v>208</v>
      </c>
      <c r="E348" t="s">
        <v>207</v>
      </c>
      <c r="F348" s="242">
        <f>IFERROR(VLOOKUP(D348,#REF!,4,0),0)</f>
        <v>0</v>
      </c>
      <c r="G348" s="242">
        <f t="shared" si="9"/>
        <v>0</v>
      </c>
      <c r="H348" t="s">
        <v>885</v>
      </c>
      <c r="I348" t="s">
        <v>1002</v>
      </c>
      <c r="J348" s="240">
        <f t="shared" si="10"/>
        <v>0</v>
      </c>
    </row>
    <row r="349" spans="1:10" s="11" customFormat="1">
      <c r="B349" s="245" t="s">
        <v>1038</v>
      </c>
      <c r="C349" s="355">
        <f>SUM(C347:C348)</f>
        <v>0</v>
      </c>
      <c r="F349" s="233">
        <f>SUM(F347:F348)</f>
        <v>0</v>
      </c>
      <c r="G349" s="233">
        <f>SUM(G347:G348)</f>
        <v>0</v>
      </c>
      <c r="J349" s="240">
        <f t="shared" si="10"/>
        <v>0</v>
      </c>
    </row>
    <row r="350" spans="1:10">
      <c r="B350" s="241"/>
      <c r="C350" s="239"/>
      <c r="F350" s="239"/>
      <c r="G350" s="239"/>
      <c r="J350" s="240">
        <f t="shared" si="10"/>
        <v>0</v>
      </c>
    </row>
    <row r="351" spans="1:10">
      <c r="B351" s="241"/>
      <c r="C351" s="239"/>
      <c r="F351" s="239"/>
      <c r="G351" s="239"/>
      <c r="J351" s="240">
        <f t="shared" si="10"/>
        <v>0</v>
      </c>
    </row>
    <row r="352" spans="1:10">
      <c r="A352">
        <v>61</v>
      </c>
      <c r="B352" s="241">
        <v>611001</v>
      </c>
      <c r="C352" s="239">
        <f>IFERROR(VLOOKUP(B352,#REF!,2,0),0)</f>
        <v>0</v>
      </c>
      <c r="D352" t="s">
        <v>139</v>
      </c>
      <c r="E352" t="s">
        <v>138</v>
      </c>
      <c r="F352" s="239" t="e">
        <f>VLOOKUP(D352,#REF!,3,0)</f>
        <v>#REF!</v>
      </c>
      <c r="G352" s="239" t="e">
        <f t="shared" si="9"/>
        <v>#REF!</v>
      </c>
      <c r="H352" t="s">
        <v>885</v>
      </c>
      <c r="J352" s="240">
        <f t="shared" si="10"/>
        <v>0</v>
      </c>
    </row>
    <row r="353" spans="1:10">
      <c r="A353">
        <v>61</v>
      </c>
      <c r="B353" s="241">
        <v>612001</v>
      </c>
      <c r="C353" s="239">
        <f>IFERROR(VLOOKUP(B353,#REF!,2,0),0)</f>
        <v>0</v>
      </c>
      <c r="D353" t="s">
        <v>140</v>
      </c>
      <c r="E353" t="s">
        <v>1003</v>
      </c>
      <c r="F353" s="239" t="e">
        <f>VLOOKUP(D353,#REF!,3,0)</f>
        <v>#REF!</v>
      </c>
      <c r="G353" s="239" t="e">
        <f t="shared" si="9"/>
        <v>#REF!</v>
      </c>
      <c r="H353" t="s">
        <v>885</v>
      </c>
      <c r="J353" s="240">
        <f t="shared" si="10"/>
        <v>0</v>
      </c>
    </row>
    <row r="354" spans="1:10">
      <c r="A354">
        <v>61</v>
      </c>
      <c r="B354" s="241">
        <v>612002</v>
      </c>
      <c r="C354" s="239">
        <f>IFERROR(VLOOKUP(B354,#REF!,2,0),0)</f>
        <v>0</v>
      </c>
      <c r="D354" t="s">
        <v>141</v>
      </c>
      <c r="E354" t="s">
        <v>1004</v>
      </c>
      <c r="F354" s="239" t="e">
        <f>VLOOKUP(D354,#REF!,3,0)</f>
        <v>#REF!</v>
      </c>
      <c r="G354" s="239" t="e">
        <f t="shared" si="9"/>
        <v>#REF!</v>
      </c>
      <c r="H354" t="s">
        <v>885</v>
      </c>
      <c r="J354" s="240">
        <f t="shared" si="10"/>
        <v>0</v>
      </c>
    </row>
    <row r="355" spans="1:10">
      <c r="A355">
        <v>61</v>
      </c>
      <c r="B355" s="241">
        <v>612003</v>
      </c>
      <c r="C355" s="239">
        <f>IFERROR(VLOOKUP(B355,#REF!,2,0),0)</f>
        <v>0</v>
      </c>
      <c r="D355" t="s">
        <v>142</v>
      </c>
      <c r="E355" t="s">
        <v>1005</v>
      </c>
      <c r="F355" s="239" t="e">
        <f>VLOOKUP(D355,#REF!,3,0)</f>
        <v>#REF!</v>
      </c>
      <c r="G355" s="239" t="e">
        <f t="shared" si="9"/>
        <v>#REF!</v>
      </c>
      <c r="H355" t="s">
        <v>885</v>
      </c>
      <c r="J355" s="240">
        <f t="shared" si="10"/>
        <v>0</v>
      </c>
    </row>
    <row r="356" spans="1:10">
      <c r="A356">
        <v>61</v>
      </c>
      <c r="B356" s="241">
        <v>612004</v>
      </c>
      <c r="C356" s="239">
        <f>IFERROR(VLOOKUP(B356,#REF!,2,0),0)</f>
        <v>0</v>
      </c>
      <c r="D356" t="s">
        <v>143</v>
      </c>
      <c r="E356" t="s">
        <v>707</v>
      </c>
      <c r="F356" s="239" t="e">
        <f>VLOOKUP(D356,#REF!,3,0)</f>
        <v>#REF!</v>
      </c>
      <c r="G356" s="239" t="e">
        <f t="shared" si="9"/>
        <v>#REF!</v>
      </c>
      <c r="H356" t="s">
        <v>885</v>
      </c>
      <c r="J356" s="240">
        <f t="shared" si="10"/>
        <v>0</v>
      </c>
    </row>
    <row r="357" spans="1:10">
      <c r="A357">
        <v>61</v>
      </c>
      <c r="B357" s="241">
        <v>612005</v>
      </c>
      <c r="C357" s="239">
        <f>IFERROR(VLOOKUP(B357,#REF!,2,0),0)</f>
        <v>0</v>
      </c>
      <c r="D357" t="s">
        <v>144</v>
      </c>
      <c r="E357" t="s">
        <v>1006</v>
      </c>
      <c r="F357" s="239" t="e">
        <f>VLOOKUP(D357,#REF!,3,0)</f>
        <v>#REF!</v>
      </c>
      <c r="G357" s="239" t="e">
        <f t="shared" si="9"/>
        <v>#REF!</v>
      </c>
      <c r="H357" t="s">
        <v>885</v>
      </c>
      <c r="J357" s="240">
        <f t="shared" si="10"/>
        <v>0</v>
      </c>
    </row>
    <row r="358" spans="1:10">
      <c r="A358">
        <v>61</v>
      </c>
      <c r="B358" s="241">
        <v>614001</v>
      </c>
      <c r="C358" s="239">
        <f>IFERROR(VLOOKUP(B358,#REF!,2,0),0)</f>
        <v>0</v>
      </c>
      <c r="D358" t="s">
        <v>145</v>
      </c>
      <c r="E358" t="s">
        <v>1007</v>
      </c>
      <c r="F358" s="239" t="e">
        <f>VLOOKUP(D358,#REF!,3,0)</f>
        <v>#REF!</v>
      </c>
      <c r="G358" s="239" t="e">
        <f t="shared" ref="G358:G392" si="11">C358-F358</f>
        <v>#REF!</v>
      </c>
      <c r="H358" t="s">
        <v>885</v>
      </c>
      <c r="J358" s="240">
        <f t="shared" si="10"/>
        <v>0</v>
      </c>
    </row>
    <row r="359" spans="1:10">
      <c r="A359">
        <v>61</v>
      </c>
      <c r="B359" s="241">
        <v>615001</v>
      </c>
      <c r="C359" s="239">
        <f>IFERROR(VLOOKUP(B359,#REF!,2,0),0)</f>
        <v>0</v>
      </c>
      <c r="D359" t="s">
        <v>146</v>
      </c>
      <c r="E359" t="s">
        <v>1008</v>
      </c>
      <c r="F359" s="239" t="e">
        <f>VLOOKUP(D359,#REF!,3,0)</f>
        <v>#REF!</v>
      </c>
      <c r="G359" s="239" t="e">
        <f t="shared" si="11"/>
        <v>#REF!</v>
      </c>
      <c r="H359" t="s">
        <v>885</v>
      </c>
      <c r="J359" s="240">
        <f t="shared" si="10"/>
        <v>0</v>
      </c>
    </row>
    <row r="360" spans="1:10">
      <c r="A360">
        <v>61</v>
      </c>
      <c r="B360" s="241">
        <v>615002</v>
      </c>
      <c r="C360" s="239">
        <f>IFERROR(VLOOKUP(B360,#REF!,2,0),0)</f>
        <v>0</v>
      </c>
      <c r="D360" t="s">
        <v>147</v>
      </c>
      <c r="E360" t="s">
        <v>1009</v>
      </c>
      <c r="F360" s="239" t="e">
        <f>VLOOKUP(D360,#REF!,3,0)</f>
        <v>#REF!</v>
      </c>
      <c r="G360" s="239" t="e">
        <f t="shared" si="11"/>
        <v>#REF!</v>
      </c>
      <c r="H360" t="s">
        <v>885</v>
      </c>
      <c r="J360" s="240">
        <f t="shared" si="10"/>
        <v>0</v>
      </c>
    </row>
    <row r="361" spans="1:10">
      <c r="A361">
        <v>61</v>
      </c>
      <c r="B361" s="241">
        <v>615003</v>
      </c>
      <c r="C361" s="239">
        <f>IFERROR(VLOOKUP(B361,#REF!,2,0),0)</f>
        <v>0</v>
      </c>
      <c r="D361" t="s">
        <v>148</v>
      </c>
      <c r="E361" t="s">
        <v>1010</v>
      </c>
      <c r="F361" s="239" t="e">
        <f>VLOOKUP(D361,#REF!,3,0)</f>
        <v>#REF!</v>
      </c>
      <c r="G361" s="239" t="e">
        <f t="shared" si="11"/>
        <v>#REF!</v>
      </c>
      <c r="H361" t="s">
        <v>885</v>
      </c>
      <c r="J361" s="240">
        <f t="shared" si="10"/>
        <v>0</v>
      </c>
    </row>
    <row r="362" spans="1:10">
      <c r="A362">
        <v>61</v>
      </c>
      <c r="B362" s="241">
        <v>615004</v>
      </c>
      <c r="C362" s="239">
        <f>IFERROR(VLOOKUP(B362,#REF!,2,0),0)</f>
        <v>0</v>
      </c>
      <c r="D362" t="s">
        <v>149</v>
      </c>
      <c r="E362" t="s">
        <v>150</v>
      </c>
      <c r="F362" s="239" t="e">
        <f>VLOOKUP(D362,#REF!,3,0)</f>
        <v>#REF!</v>
      </c>
      <c r="G362" s="239" t="e">
        <f t="shared" si="11"/>
        <v>#REF!</v>
      </c>
      <c r="H362" t="s">
        <v>885</v>
      </c>
      <c r="J362" s="240">
        <f t="shared" si="10"/>
        <v>0</v>
      </c>
    </row>
    <row r="363" spans="1:10">
      <c r="A363">
        <v>62</v>
      </c>
      <c r="B363" s="241">
        <v>622001</v>
      </c>
      <c r="C363" s="239">
        <f>IFERROR(VLOOKUP(B363,#REF!,2,0),0)</f>
        <v>0</v>
      </c>
      <c r="D363" t="s">
        <v>151</v>
      </c>
      <c r="E363" t="s">
        <v>1011</v>
      </c>
      <c r="F363" s="239" t="e">
        <f>VLOOKUP(D363,#REF!,3,0)</f>
        <v>#REF!</v>
      </c>
      <c r="G363" s="239" t="e">
        <f t="shared" si="11"/>
        <v>#REF!</v>
      </c>
      <c r="H363" t="s">
        <v>885</v>
      </c>
      <c r="J363" s="240">
        <f t="shared" si="10"/>
        <v>0</v>
      </c>
    </row>
    <row r="364" spans="1:10">
      <c r="A364">
        <v>62</v>
      </c>
      <c r="B364" s="241">
        <v>626001</v>
      </c>
      <c r="C364" s="242">
        <f>IFERROR(VLOOKUP(B364,#REF!,2,0),0)</f>
        <v>0</v>
      </c>
      <c r="D364" t="s">
        <v>790</v>
      </c>
      <c r="E364" t="s">
        <v>791</v>
      </c>
      <c r="F364" s="242" t="e">
        <f>VLOOKUP(D364,#REF!,3,0)</f>
        <v>#REF!</v>
      </c>
      <c r="G364" s="242" t="e">
        <f t="shared" si="11"/>
        <v>#REF!</v>
      </c>
      <c r="H364" t="s">
        <v>885</v>
      </c>
      <c r="J364" s="240">
        <f t="shared" si="10"/>
        <v>0</v>
      </c>
    </row>
    <row r="365" spans="1:10" s="11" customFormat="1">
      <c r="B365" s="245"/>
      <c r="C365" s="355">
        <f>SUM(C352:C364)</f>
        <v>0</v>
      </c>
      <c r="E365" s="88" t="s">
        <v>1051</v>
      </c>
      <c r="F365" s="233" t="e">
        <f>SUM(F352:F364)</f>
        <v>#REF!</v>
      </c>
      <c r="G365" s="233" t="e">
        <f>SUM(G352:G364)</f>
        <v>#REF!</v>
      </c>
      <c r="J365" s="281">
        <f t="shared" si="10"/>
        <v>0</v>
      </c>
    </row>
    <row r="366" spans="1:10">
      <c r="B366" s="241"/>
      <c r="C366" s="239"/>
      <c r="F366" s="239"/>
      <c r="G366" s="239"/>
      <c r="J366" s="240">
        <f t="shared" si="10"/>
        <v>0</v>
      </c>
    </row>
    <row r="367" spans="1:10">
      <c r="A367">
        <v>63</v>
      </c>
      <c r="B367" s="241">
        <v>632001</v>
      </c>
      <c r="C367" s="242">
        <f>IFERROR(VLOOKUP(B367,#REF!,2,0),0)</f>
        <v>0</v>
      </c>
      <c r="D367" t="s">
        <v>209</v>
      </c>
      <c r="E367" t="s">
        <v>1012</v>
      </c>
      <c r="F367" s="242" t="e">
        <f>VLOOKUP(D367,#REF!,4,0)</f>
        <v>#REF!</v>
      </c>
      <c r="G367" s="242" t="e">
        <f t="shared" si="11"/>
        <v>#REF!</v>
      </c>
      <c r="H367" t="s">
        <v>885</v>
      </c>
      <c r="J367" s="240">
        <f t="shared" si="10"/>
        <v>0</v>
      </c>
    </row>
    <row r="368" spans="1:10" s="11" customFormat="1">
      <c r="B368" s="245"/>
      <c r="C368" s="355">
        <f>C367</f>
        <v>0</v>
      </c>
      <c r="F368" s="233" t="e">
        <f>F367</f>
        <v>#REF!</v>
      </c>
      <c r="G368" s="233" t="e">
        <f>G367</f>
        <v>#REF!</v>
      </c>
      <c r="J368" s="281">
        <f t="shared" si="10"/>
        <v>0</v>
      </c>
    </row>
    <row r="369" spans="1:12">
      <c r="B369" s="241"/>
      <c r="C369" s="239"/>
      <c r="F369" s="239"/>
      <c r="G369" s="239"/>
      <c r="J369" s="240">
        <f t="shared" si="10"/>
        <v>0</v>
      </c>
    </row>
    <row r="370" spans="1:12">
      <c r="A370">
        <v>85</v>
      </c>
      <c r="B370" s="241">
        <v>853002</v>
      </c>
      <c r="C370" s="239">
        <f>IFERROR(VLOOKUP(B370,#REF!,2,0),0)</f>
        <v>0</v>
      </c>
      <c r="D370" t="s">
        <v>664</v>
      </c>
      <c r="E370" t="s">
        <v>137</v>
      </c>
      <c r="F370" s="239">
        <f>IFERROR(VLOOKUP(D370,#REF!,6,0),0)</f>
        <v>0</v>
      </c>
      <c r="G370" s="239">
        <f t="shared" si="11"/>
        <v>0</v>
      </c>
      <c r="J370" s="240">
        <f t="shared" si="10"/>
        <v>0</v>
      </c>
    </row>
    <row r="371" spans="1:12">
      <c r="A371">
        <v>85</v>
      </c>
      <c r="B371" s="241">
        <v>853004</v>
      </c>
      <c r="C371" s="242">
        <f>IFERROR(VLOOKUP(B371,#REF!,2,0),0)</f>
        <v>0</v>
      </c>
      <c r="D371" t="s">
        <v>665</v>
      </c>
      <c r="E371" t="s">
        <v>806</v>
      </c>
      <c r="F371" s="242">
        <f>IFERROR(VLOOKUP(D371,#REF!,6,0),0)</f>
        <v>0</v>
      </c>
      <c r="G371" s="242">
        <f t="shared" si="11"/>
        <v>0</v>
      </c>
      <c r="J371" s="240">
        <f t="shared" si="10"/>
        <v>0</v>
      </c>
    </row>
    <row r="372" spans="1:12" s="11" customFormat="1">
      <c r="B372" s="245"/>
      <c r="C372" s="355">
        <f>SUM(C370:C371)</f>
        <v>0</v>
      </c>
      <c r="F372" s="355">
        <f>SUM(F370:F371)</f>
        <v>0</v>
      </c>
      <c r="G372" s="233">
        <f>SUM(G370:G371)</f>
        <v>0</v>
      </c>
      <c r="J372" s="281">
        <f t="shared" si="10"/>
        <v>0</v>
      </c>
    </row>
    <row r="373" spans="1:12">
      <c r="B373" s="241"/>
      <c r="C373" s="239"/>
      <c r="F373" s="239"/>
      <c r="G373" s="239"/>
      <c r="J373" s="240">
        <f t="shared" si="10"/>
        <v>0</v>
      </c>
    </row>
    <row r="374" spans="1:12">
      <c r="B374" s="241"/>
      <c r="C374" s="239"/>
      <c r="F374" s="239"/>
      <c r="G374" s="239"/>
      <c r="J374" s="240">
        <f t="shared" si="10"/>
        <v>0</v>
      </c>
    </row>
    <row r="375" spans="1:12">
      <c r="A375">
        <v>91</v>
      </c>
      <c r="B375" s="241">
        <v>911007</v>
      </c>
      <c r="C375" s="279">
        <f>IFERROR(VLOOKUP(B375,#REF!,2,0),0)</f>
        <v>0</v>
      </c>
      <c r="D375" t="s">
        <v>106</v>
      </c>
      <c r="E375" t="s">
        <v>1013</v>
      </c>
      <c r="F375" s="239">
        <f>IFERROR(VLOOKUP(D375,#REF!,6,0),0)</f>
        <v>0</v>
      </c>
      <c r="G375" s="239">
        <f t="shared" si="11"/>
        <v>0</v>
      </c>
      <c r="H375" t="s">
        <v>885</v>
      </c>
      <c r="J375" s="240">
        <f t="shared" si="10"/>
        <v>0</v>
      </c>
    </row>
    <row r="376" spans="1:12">
      <c r="A376">
        <v>91</v>
      </c>
      <c r="B376" s="241">
        <v>911008</v>
      </c>
      <c r="C376" s="279">
        <f>IFERROR(VLOOKUP(B376,#REF!,2,0),0)</f>
        <v>0</v>
      </c>
      <c r="D376" t="s">
        <v>107</v>
      </c>
      <c r="E376" t="s">
        <v>234</v>
      </c>
      <c r="F376" s="239">
        <f>IFERROR(VLOOKUP(D376,#REF!,6,0),0)</f>
        <v>0</v>
      </c>
      <c r="G376" s="239">
        <f t="shared" si="11"/>
        <v>0</v>
      </c>
      <c r="H376" t="s">
        <v>885</v>
      </c>
      <c r="J376" s="240">
        <f t="shared" si="10"/>
        <v>0</v>
      </c>
      <c r="L376" t="s">
        <v>1021</v>
      </c>
    </row>
    <row r="377" spans="1:12">
      <c r="A377">
        <v>91</v>
      </c>
      <c r="B377" s="241">
        <v>911009</v>
      </c>
      <c r="C377" s="279">
        <f>IFERROR(VLOOKUP(B377,#REF!,2,0),0)</f>
        <v>0</v>
      </c>
      <c r="D377" t="s">
        <v>117</v>
      </c>
      <c r="E377" t="s">
        <v>235</v>
      </c>
      <c r="F377" s="239">
        <f>IFERROR(VLOOKUP(D377,#REF!,6,0),0)</f>
        <v>0</v>
      </c>
      <c r="G377" s="239">
        <f t="shared" si="11"/>
        <v>0</v>
      </c>
      <c r="H377" t="s">
        <v>885</v>
      </c>
      <c r="J377" s="240">
        <f t="shared" si="10"/>
        <v>0</v>
      </c>
    </row>
    <row r="378" spans="1:12">
      <c r="A378">
        <v>91</v>
      </c>
      <c r="B378" s="241">
        <v>911010</v>
      </c>
      <c r="C378" s="280">
        <f>IFERROR(VLOOKUP(B378,#REF!,2,0),0)</f>
        <v>0</v>
      </c>
      <c r="D378" t="s">
        <v>118</v>
      </c>
      <c r="E378" t="s">
        <v>236</v>
      </c>
      <c r="F378" s="242">
        <f>IFERROR(VLOOKUP(D378,#REF!,6,0),0)</f>
        <v>0</v>
      </c>
      <c r="G378" s="242">
        <f t="shared" si="11"/>
        <v>0</v>
      </c>
      <c r="H378" t="s">
        <v>885</v>
      </c>
      <c r="J378" s="240">
        <f t="shared" si="10"/>
        <v>0</v>
      </c>
    </row>
    <row r="379" spans="1:12">
      <c r="B379" s="241"/>
      <c r="C379" s="355">
        <f>SUBTOTAL(9,C375:C378)</f>
        <v>0</v>
      </c>
      <c r="F379" s="233">
        <f>SUBTOTAL(9,F375:F378)</f>
        <v>0</v>
      </c>
      <c r="G379" s="233">
        <f>SUBTOTAL(9,G375:G378)</f>
        <v>0</v>
      </c>
      <c r="J379" s="281">
        <f>SUM(J375:J378)</f>
        <v>0</v>
      </c>
    </row>
    <row r="380" spans="1:12">
      <c r="B380" s="241"/>
      <c r="C380" s="233"/>
      <c r="F380" s="239"/>
      <c r="G380" s="239"/>
      <c r="J380" s="240"/>
    </row>
    <row r="381" spans="1:12">
      <c r="A381">
        <v>92</v>
      </c>
      <c r="B381" s="241">
        <v>921007</v>
      </c>
      <c r="C381" s="239">
        <f>IFERROR(VLOOKUP(B381,#REF!,2,0),0)</f>
        <v>0</v>
      </c>
      <c r="D381" t="s">
        <v>667</v>
      </c>
      <c r="E381" t="s">
        <v>668</v>
      </c>
      <c r="F381" s="239">
        <f>IFERROR(VLOOKUP(D381,#REF!,6,0),0)</f>
        <v>0</v>
      </c>
      <c r="G381" s="239">
        <f t="shared" si="11"/>
        <v>0</v>
      </c>
      <c r="J381" s="240">
        <f t="shared" si="10"/>
        <v>0</v>
      </c>
    </row>
    <row r="382" spans="1:12">
      <c r="A382">
        <v>92</v>
      </c>
      <c r="B382" s="241">
        <v>921008</v>
      </c>
      <c r="C382" s="239">
        <f>IFERROR(VLOOKUP(B382,#REF!,2,0),0)</f>
        <v>0</v>
      </c>
      <c r="D382" t="s">
        <v>669</v>
      </c>
      <c r="E382" t="s">
        <v>670</v>
      </c>
      <c r="F382" s="239">
        <f>IFERROR(VLOOKUP(D382,#REF!,6,0),0)</f>
        <v>0</v>
      </c>
      <c r="G382" s="239">
        <f t="shared" si="11"/>
        <v>0</v>
      </c>
      <c r="J382" s="240">
        <f t="shared" si="10"/>
        <v>0</v>
      </c>
    </row>
    <row r="383" spans="1:12">
      <c r="A383">
        <v>92</v>
      </c>
      <c r="B383" s="241">
        <v>921009</v>
      </c>
      <c r="C383" s="239">
        <f>IFERROR(VLOOKUP(B383,#REF!,2,0),0)</f>
        <v>0</v>
      </c>
      <c r="D383" t="s">
        <v>671</v>
      </c>
      <c r="E383" t="s">
        <v>235</v>
      </c>
      <c r="F383" s="239">
        <f>IFERROR(VLOOKUP(D383,#REF!,6,0),0)</f>
        <v>0</v>
      </c>
      <c r="G383" s="239">
        <f t="shared" si="11"/>
        <v>0</v>
      </c>
      <c r="J383" s="240">
        <f t="shared" si="10"/>
        <v>0</v>
      </c>
    </row>
    <row r="384" spans="1:12">
      <c r="A384">
        <v>92</v>
      </c>
      <c r="B384" s="241">
        <v>921010</v>
      </c>
      <c r="C384" s="239">
        <f>IFERROR(VLOOKUP(B384,#REF!,2,0),0)</f>
        <v>0</v>
      </c>
      <c r="D384" t="s">
        <v>672</v>
      </c>
      <c r="E384" t="s">
        <v>1014</v>
      </c>
      <c r="F384" s="239">
        <f>IFERROR(VLOOKUP(D384,#REF!,6,0),0)</f>
        <v>0</v>
      </c>
      <c r="G384" s="239">
        <f t="shared" si="11"/>
        <v>0</v>
      </c>
      <c r="J384" s="240">
        <f t="shared" si="10"/>
        <v>0</v>
      </c>
    </row>
    <row r="385" spans="1:10">
      <c r="A385">
        <v>94</v>
      </c>
      <c r="B385" s="241">
        <v>941001</v>
      </c>
      <c r="C385" s="242">
        <f>IFERROR(VLOOKUP(B385,#REF!,2,0),0)</f>
        <v>0</v>
      </c>
      <c r="D385" t="s">
        <v>674</v>
      </c>
      <c r="E385" t="s">
        <v>1015</v>
      </c>
      <c r="F385" s="242">
        <f>IFERROR(VLOOKUP(D385,#REF!,6,0),0)</f>
        <v>0</v>
      </c>
      <c r="G385" s="242">
        <f t="shared" si="11"/>
        <v>0</v>
      </c>
      <c r="J385" s="240">
        <f t="shared" si="10"/>
        <v>0</v>
      </c>
    </row>
    <row r="386" spans="1:10">
      <c r="B386" s="241"/>
      <c r="C386" s="355">
        <f>SUBTOTAL(9,C381:C385)</f>
        <v>0</v>
      </c>
      <c r="D386" t="s">
        <v>27</v>
      </c>
      <c r="E386" t="s">
        <v>726</v>
      </c>
      <c r="F386" s="355">
        <f>SUBTOTAL(9,F381:F385)</f>
        <v>0</v>
      </c>
      <c r="G386" s="239"/>
      <c r="J386" s="281">
        <f>SUM(J381:J385)</f>
        <v>0</v>
      </c>
    </row>
    <row r="387" spans="1:10">
      <c r="B387" s="241"/>
      <c r="C387" s="239"/>
      <c r="F387" s="239"/>
      <c r="G387" s="239"/>
      <c r="J387" s="240"/>
    </row>
    <row r="388" spans="1:10">
      <c r="B388" s="241"/>
      <c r="C388" s="239"/>
      <c r="F388" s="239"/>
      <c r="G388" s="239"/>
      <c r="J388" s="240"/>
    </row>
    <row r="389" spans="1:10">
      <c r="A389">
        <v>99</v>
      </c>
      <c r="B389" s="241">
        <v>991002</v>
      </c>
      <c r="C389" s="239">
        <f>IFERROR(VLOOKUP(B389,#REF!,2,0),0)</f>
        <v>0</v>
      </c>
      <c r="D389" t="s">
        <v>682</v>
      </c>
      <c r="E389" t="s">
        <v>807</v>
      </c>
      <c r="F389" s="239">
        <f>IFERROR(VLOOKUP(D389,#REF!,6,0),0)</f>
        <v>0</v>
      </c>
      <c r="G389" s="239">
        <f t="shared" si="11"/>
        <v>0</v>
      </c>
      <c r="H389" t="s">
        <v>885</v>
      </c>
      <c r="I389" s="88"/>
      <c r="J389" s="240">
        <f t="shared" si="10"/>
        <v>0</v>
      </c>
    </row>
    <row r="390" spans="1:10">
      <c r="A390">
        <v>99</v>
      </c>
      <c r="B390" s="241">
        <v>991003</v>
      </c>
      <c r="C390" s="239">
        <f>IFERROR(VLOOKUP(B390,#REF!,2,0),0)</f>
        <v>0</v>
      </c>
      <c r="D390" t="s">
        <v>835</v>
      </c>
      <c r="E390" t="s">
        <v>836</v>
      </c>
      <c r="F390" s="239">
        <f>IFERROR(VLOOKUP(D390,#REF!,6,0),0)</f>
        <v>0</v>
      </c>
      <c r="G390" s="239">
        <f t="shared" si="11"/>
        <v>0</v>
      </c>
      <c r="H390" t="s">
        <v>885</v>
      </c>
      <c r="I390" s="88"/>
      <c r="J390" s="240">
        <f t="shared" si="10"/>
        <v>0</v>
      </c>
    </row>
    <row r="391" spans="1:10">
      <c r="A391">
        <v>99</v>
      </c>
      <c r="B391" s="241">
        <v>991004</v>
      </c>
      <c r="C391" s="239">
        <f>IFERROR(VLOOKUP(B391,#REF!,2,0),0)</f>
        <v>0</v>
      </c>
      <c r="D391" t="s">
        <v>837</v>
      </c>
      <c r="E391" t="s">
        <v>838</v>
      </c>
      <c r="F391" s="239">
        <f>IFERROR(VLOOKUP(D391,#REF!,6,0),0)</f>
        <v>0</v>
      </c>
      <c r="G391" s="239">
        <f t="shared" si="11"/>
        <v>0</v>
      </c>
      <c r="H391" t="s">
        <v>885</v>
      </c>
      <c r="I391" s="88"/>
      <c r="J391" s="240">
        <f t="shared" si="10"/>
        <v>0</v>
      </c>
    </row>
    <row r="392" spans="1:10">
      <c r="A392">
        <v>99</v>
      </c>
      <c r="B392" s="241">
        <v>991005</v>
      </c>
      <c r="C392" s="242">
        <f>IFERROR(VLOOKUP(B392,#REF!,2,0),0)</f>
        <v>0</v>
      </c>
      <c r="D392" t="s">
        <v>839</v>
      </c>
      <c r="E392" t="s">
        <v>840</v>
      </c>
      <c r="F392" s="242">
        <f>IFERROR(VLOOKUP(D392,#REF!,6,0),0)</f>
        <v>0</v>
      </c>
      <c r="G392" s="242">
        <f t="shared" si="11"/>
        <v>0</v>
      </c>
      <c r="H392" t="s">
        <v>885</v>
      </c>
      <c r="I392" s="88"/>
      <c r="J392" s="240">
        <f t="shared" si="10"/>
        <v>0</v>
      </c>
    </row>
    <row r="393" spans="1:10" s="11" customFormat="1">
      <c r="B393" s="245"/>
      <c r="C393" s="233">
        <f>SUM(C389:C392)</f>
        <v>0</v>
      </c>
      <c r="F393" s="233">
        <f>SUM(F389:F392)</f>
        <v>0</v>
      </c>
      <c r="G393" s="233">
        <f>SUM(G389:G392)</f>
        <v>0</v>
      </c>
      <c r="H393" s="88" t="s">
        <v>1016</v>
      </c>
      <c r="I393" s="88"/>
      <c r="J393" s="240">
        <f t="shared" si="10"/>
        <v>0</v>
      </c>
    </row>
    <row r="394" spans="1:10">
      <c r="B394" s="241"/>
      <c r="C394" s="239"/>
      <c r="F394" s="239"/>
      <c r="G394" s="239"/>
      <c r="I394" s="88"/>
    </row>
    <row r="395" spans="1:10">
      <c r="B395" s="241"/>
      <c r="C395" s="239"/>
      <c r="F395" s="239"/>
      <c r="G395" s="239"/>
      <c r="I395" s="88"/>
    </row>
    <row r="396" spans="1:10">
      <c r="A396" t="s">
        <v>1017</v>
      </c>
      <c r="B396" s="241" t="s">
        <v>770</v>
      </c>
      <c r="C396" s="233">
        <f>C53+C145+C262+C315+C345+C349+C365+C368+C372+C393+C268+C271+C286+C309+C379+C386</f>
        <v>0</v>
      </c>
      <c r="F396" s="233" t="e">
        <f>F53+F145+F262+F315+F345+F349+F365+F368+F372+F393+F268+F271+F286+F309+F379+F386</f>
        <v>#REF!</v>
      </c>
      <c r="G396" s="233" t="e">
        <f>G53+G145+G262+G268+G271+G286+G309+G315+G345+G349+G365</f>
        <v>#REF!</v>
      </c>
      <c r="H396" s="15" t="s">
        <v>752</v>
      </c>
      <c r="J396" s="233">
        <f>J53+J145+J262+J315+J345+J349+J365+J368+J372+J393+J268+J271+J286+J309+J379+J386</f>
        <v>0</v>
      </c>
    </row>
    <row r="397" spans="1:10">
      <c r="C397" s="233"/>
      <c r="J397" s="16"/>
    </row>
    <row r="398" spans="1:10">
      <c r="B398" t="s">
        <v>1018</v>
      </c>
      <c r="C398" s="12" t="e">
        <f>#REF!</f>
        <v>#REF!</v>
      </c>
      <c r="D398" s="233"/>
      <c r="E398" s="40" t="s">
        <v>1053</v>
      </c>
      <c r="F398" s="233">
        <f>F53+F145+F262+F268+F271+F286+F309+F315+F372+F386+F393</f>
        <v>0</v>
      </c>
      <c r="H398" s="16"/>
    </row>
    <row r="399" spans="1:10">
      <c r="D399" t="s">
        <v>126</v>
      </c>
      <c r="E399" s="9" t="s">
        <v>66</v>
      </c>
      <c r="F399" s="288" t="e">
        <f>VLOOKUP(D399,#REF!,6,0)</f>
        <v>#REF!</v>
      </c>
    </row>
    <row r="400" spans="1:10">
      <c r="B400" t="s">
        <v>705</v>
      </c>
      <c r="C400" s="12" t="e">
        <f>C396-C398</f>
        <v>#REF!</v>
      </c>
      <c r="E400" s="11" t="s">
        <v>749</v>
      </c>
      <c r="F400" s="278" t="e">
        <f>F398-F399</f>
        <v>#REF!</v>
      </c>
    </row>
    <row r="402" spans="2:6">
      <c r="B402" s="229" t="s">
        <v>1060</v>
      </c>
      <c r="C402" s="39" t="e">
        <f>'EFE 11-24 FINAL'!E19</f>
        <v>#REF!</v>
      </c>
      <c r="D402" t="s">
        <v>675</v>
      </c>
      <c r="E402" t="s">
        <v>727</v>
      </c>
      <c r="F402" s="288" t="e">
        <f>VLOOKUP(D402,#REF!,6,0)</f>
        <v>#REF!</v>
      </c>
    </row>
    <row r="403" spans="2:6">
      <c r="C403" s="12" t="e">
        <f>C402-C398</f>
        <v>#REF!</v>
      </c>
      <c r="D403" t="s">
        <v>683</v>
      </c>
      <c r="E403" t="s">
        <v>686</v>
      </c>
      <c r="F403" s="288" t="e">
        <f>VLOOKUP(D403,#REF!,6,0)</f>
        <v>#REF!</v>
      </c>
    </row>
    <row r="404" spans="2:6">
      <c r="E404" t="s">
        <v>867</v>
      </c>
      <c r="F404" s="9" t="e">
        <f>F402+F403</f>
        <v>#REF!</v>
      </c>
    </row>
    <row r="405" spans="2:6">
      <c r="E405" s="11" t="s">
        <v>1054</v>
      </c>
      <c r="F405" s="278" t="e">
        <f>F400+F404</f>
        <v>#REF!</v>
      </c>
    </row>
    <row r="407" spans="2:6">
      <c r="E407" s="11" t="s">
        <v>1057</v>
      </c>
      <c r="F407" s="9" t="e">
        <f>F345+F349+F365+F368</f>
        <v>#REF!</v>
      </c>
    </row>
    <row r="408" spans="2:6">
      <c r="D408" t="s">
        <v>1058</v>
      </c>
      <c r="E408" t="s">
        <v>1055</v>
      </c>
      <c r="F408" s="9" t="e">
        <f>#REF!</f>
        <v>#REF!</v>
      </c>
    </row>
    <row r="409" spans="2:6">
      <c r="D409" t="s">
        <v>1059</v>
      </c>
      <c r="E409" t="s">
        <v>1056</v>
      </c>
      <c r="F409" s="290" t="e">
        <f>#REF!</f>
        <v>#REF!</v>
      </c>
    </row>
    <row r="410" spans="2:6">
      <c r="D410" t="s">
        <v>209</v>
      </c>
      <c r="E410" t="s">
        <v>1012</v>
      </c>
      <c r="F410" s="9" t="e">
        <f>F368</f>
        <v>#REF!</v>
      </c>
    </row>
  </sheetData>
  <conditionalFormatting sqref="D239">
    <cfRule type="duplicateValues" dxfId="3" priority="5"/>
  </conditionalFormatting>
  <conditionalFormatting sqref="D282">
    <cfRule type="duplicateValues" dxfId="2" priority="3"/>
  </conditionalFormatting>
  <conditionalFormatting sqref="D333">
    <cfRule type="duplicateValues" dxfId="1" priority="4"/>
  </conditionalFormatting>
  <conditionalFormatting sqref="D364:D366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175"/>
  <sheetViews>
    <sheetView showGridLines="0" topLeftCell="C151" workbookViewId="0">
      <selection activeCell="N172" sqref="N172"/>
    </sheetView>
  </sheetViews>
  <sheetFormatPr baseColWidth="10" defaultRowHeight="15"/>
  <cols>
    <col min="1" max="1" width="18.140625" bestFit="1" customWidth="1"/>
    <col min="2" max="2" width="52.28515625" bestFit="1" customWidth="1"/>
    <col min="3" max="4" width="14" bestFit="1" customWidth="1"/>
    <col min="5" max="5" width="12.28515625" bestFit="1" customWidth="1"/>
    <col min="6" max="8" width="4.85546875" customWidth="1"/>
    <col min="9" max="9" width="18.140625" bestFit="1" customWidth="1"/>
    <col min="10" max="10" width="52.28515625" bestFit="1" customWidth="1"/>
    <col min="11" max="12" width="15.140625" bestFit="1" customWidth="1"/>
    <col min="13" max="13" width="14.28515625" customWidth="1"/>
    <col min="14" max="15" width="13.7109375" bestFit="1" customWidth="1"/>
  </cols>
  <sheetData>
    <row r="1" spans="1:5" ht="20.25" thickBot="1">
      <c r="A1" s="496" t="s">
        <v>1042</v>
      </c>
      <c r="B1" s="497"/>
      <c r="C1" s="497"/>
      <c r="D1" s="497"/>
      <c r="E1" s="497"/>
    </row>
    <row r="2" spans="1:5" ht="15.75" thickTop="1">
      <c r="A2" s="250" t="s">
        <v>868</v>
      </c>
      <c r="B2" s="251" t="s">
        <v>751</v>
      </c>
      <c r="C2" s="252" t="s">
        <v>130</v>
      </c>
      <c r="D2" s="252" t="s">
        <v>131</v>
      </c>
      <c r="E2" s="253"/>
    </row>
    <row r="3" spans="1:5">
      <c r="A3" s="250" t="s">
        <v>704</v>
      </c>
      <c r="B3" s="254" t="s">
        <v>718</v>
      </c>
      <c r="C3" s="255"/>
      <c r="D3" s="255">
        <v>328152</v>
      </c>
      <c r="E3" s="253"/>
    </row>
    <row r="4" spans="1:5">
      <c r="A4" s="250" t="s">
        <v>719</v>
      </c>
      <c r="B4" s="254" t="s">
        <v>1024</v>
      </c>
      <c r="C4" s="255"/>
      <c r="D4" s="255"/>
      <c r="E4" s="253"/>
    </row>
    <row r="5" spans="1:5">
      <c r="A5" s="250" t="s">
        <v>765</v>
      </c>
      <c r="B5" s="254" t="s">
        <v>1025</v>
      </c>
      <c r="C5" s="255"/>
      <c r="D5" s="255"/>
      <c r="E5" s="253"/>
    </row>
    <row r="6" spans="1:5">
      <c r="A6" s="250" t="s">
        <v>785</v>
      </c>
      <c r="B6" s="254" t="s">
        <v>1026</v>
      </c>
      <c r="C6" s="255"/>
      <c r="D6" s="255"/>
      <c r="E6" s="253"/>
    </row>
    <row r="7" spans="1:5">
      <c r="A7" s="250" t="s">
        <v>833</v>
      </c>
      <c r="B7" s="254" t="s">
        <v>1027</v>
      </c>
      <c r="C7" s="255"/>
      <c r="D7" s="255">
        <v>1768102.39</v>
      </c>
      <c r="E7" s="253"/>
    </row>
    <row r="8" spans="1:5">
      <c r="A8" s="250" t="s">
        <v>681</v>
      </c>
      <c r="B8" s="254" t="s">
        <v>779</v>
      </c>
      <c r="C8" s="255">
        <v>3506359.52</v>
      </c>
      <c r="D8" s="255"/>
      <c r="E8" s="253"/>
    </row>
    <row r="9" spans="1:5">
      <c r="A9" s="250" t="s">
        <v>237</v>
      </c>
      <c r="B9" s="254" t="s">
        <v>703</v>
      </c>
      <c r="C9" s="255"/>
      <c r="D9" s="255">
        <v>1410105.13</v>
      </c>
      <c r="E9" s="253"/>
    </row>
    <row r="10" spans="1:5">
      <c r="A10" s="250" t="s">
        <v>684</v>
      </c>
      <c r="B10" s="254" t="s">
        <v>780</v>
      </c>
      <c r="C10" s="255">
        <v>546444.4</v>
      </c>
      <c r="D10" s="255"/>
      <c r="E10" s="253"/>
    </row>
    <row r="11" spans="1:5" ht="15.75" thickBot="1">
      <c r="A11" s="250" t="s">
        <v>685</v>
      </c>
      <c r="B11" s="254" t="s">
        <v>781</v>
      </c>
      <c r="C11" s="255"/>
      <c r="D11" s="255">
        <f>+C10</f>
        <v>546444.4</v>
      </c>
      <c r="E11" s="253"/>
    </row>
    <row r="12" spans="1:5" ht="16.5" thickTop="1" thickBot="1">
      <c r="A12" s="256"/>
      <c r="B12" s="257" t="s">
        <v>1028</v>
      </c>
      <c r="C12" s="258">
        <f>SUM(C3:C11)</f>
        <v>4052803.92</v>
      </c>
      <c r="D12" s="258">
        <f>SUM(D3:D11)</f>
        <v>4052803.9199999995</v>
      </c>
      <c r="E12" s="256" t="b">
        <f>C12=D12</f>
        <v>1</v>
      </c>
    </row>
    <row r="13" spans="1:5" ht="21" thickTop="1" thickBot="1">
      <c r="A13" s="496" t="s">
        <v>1043</v>
      </c>
      <c r="B13" s="497"/>
      <c r="C13" s="497"/>
      <c r="D13" s="497"/>
      <c r="E13" s="497"/>
    </row>
    <row r="14" spans="1:5" ht="15.75" thickTop="1">
      <c r="A14" s="250" t="s">
        <v>868</v>
      </c>
      <c r="B14" s="251" t="s">
        <v>751</v>
      </c>
      <c r="C14" s="252" t="s">
        <v>130</v>
      </c>
      <c r="D14" s="252" t="s">
        <v>131</v>
      </c>
      <c r="E14" s="253"/>
    </row>
    <row r="15" spans="1:5">
      <c r="A15" s="250" t="s">
        <v>704</v>
      </c>
      <c r="B15" s="254" t="s">
        <v>718</v>
      </c>
      <c r="C15" s="259"/>
      <c r="D15" s="259">
        <v>3943661.73</v>
      </c>
      <c r="E15" s="253"/>
    </row>
    <row r="16" spans="1:5">
      <c r="A16" s="250" t="s">
        <v>719</v>
      </c>
      <c r="B16" s="254" t="s">
        <v>1024</v>
      </c>
      <c r="C16" s="259"/>
      <c r="D16" s="259">
        <v>16898</v>
      </c>
      <c r="E16" s="253"/>
    </row>
    <row r="17" spans="1:5">
      <c r="A17" s="250" t="s">
        <v>765</v>
      </c>
      <c r="B17" s="254" t="s">
        <v>1025</v>
      </c>
      <c r="C17" s="259"/>
      <c r="D17" s="259"/>
      <c r="E17" s="253"/>
    </row>
    <row r="18" spans="1:5">
      <c r="A18" s="250" t="s">
        <v>785</v>
      </c>
      <c r="B18" s="254" t="s">
        <v>1026</v>
      </c>
      <c r="C18" s="259"/>
      <c r="D18" s="259">
        <v>139226.41</v>
      </c>
      <c r="E18" s="253"/>
    </row>
    <row r="19" spans="1:5">
      <c r="A19" s="250" t="s">
        <v>833</v>
      </c>
      <c r="B19" s="254" t="s">
        <v>1027</v>
      </c>
      <c r="C19" s="259"/>
      <c r="D19" s="259">
        <v>1094184.02</v>
      </c>
      <c r="E19" s="253"/>
    </row>
    <row r="20" spans="1:5">
      <c r="A20" s="250" t="s">
        <v>681</v>
      </c>
      <c r="B20" s="254" t="s">
        <v>779</v>
      </c>
      <c r="C20" s="259">
        <v>2604573.5499999998</v>
      </c>
      <c r="D20" s="259"/>
      <c r="E20" s="253"/>
    </row>
    <row r="21" spans="1:5">
      <c r="A21" s="250" t="s">
        <v>237</v>
      </c>
      <c r="B21" s="254" t="s">
        <v>703</v>
      </c>
      <c r="C21" s="259">
        <v>2589396.61</v>
      </c>
      <c r="D21" s="259"/>
      <c r="E21" s="253"/>
    </row>
    <row r="22" spans="1:5">
      <c r="A22" s="250" t="s">
        <v>684</v>
      </c>
      <c r="B22" s="254" t="s">
        <v>780</v>
      </c>
      <c r="C22" s="259"/>
      <c r="D22" s="259">
        <v>2301178.38</v>
      </c>
      <c r="E22" s="253"/>
    </row>
    <row r="23" spans="1:5" ht="15.75" thickBot="1">
      <c r="A23" s="250" t="s">
        <v>685</v>
      </c>
      <c r="B23" s="254" t="s">
        <v>781</v>
      </c>
      <c r="C23" s="259">
        <f>+D22</f>
        <v>2301178.38</v>
      </c>
      <c r="D23" s="259"/>
      <c r="E23" s="253"/>
    </row>
    <row r="24" spans="1:5" ht="16.5" thickTop="1" thickBot="1">
      <c r="A24" s="256"/>
      <c r="B24" s="257" t="s">
        <v>1028</v>
      </c>
      <c r="C24" s="258">
        <f>SUM(C15:C23)</f>
        <v>7495148.54</v>
      </c>
      <c r="D24" s="258">
        <f>SUM(D15:D23)</f>
        <v>7495148.54</v>
      </c>
      <c r="E24" s="256" t="b">
        <f>C24=D24</f>
        <v>1</v>
      </c>
    </row>
    <row r="25" spans="1:5" ht="21" thickTop="1" thickBot="1">
      <c r="A25" s="496" t="s">
        <v>1044</v>
      </c>
      <c r="B25" s="497"/>
      <c r="C25" s="497"/>
      <c r="D25" s="497"/>
      <c r="E25" s="497"/>
    </row>
    <row r="26" spans="1:5" ht="15.75" thickTop="1">
      <c r="A26" s="250" t="s">
        <v>868</v>
      </c>
      <c r="B26" s="251" t="s">
        <v>751</v>
      </c>
      <c r="C26" s="252" t="s">
        <v>130</v>
      </c>
      <c r="D26" s="252" t="s">
        <v>131</v>
      </c>
      <c r="E26" s="253"/>
    </row>
    <row r="27" spans="1:5">
      <c r="A27" s="250" t="s">
        <v>704</v>
      </c>
      <c r="B27" s="254" t="s">
        <v>718</v>
      </c>
      <c r="C27" s="255"/>
      <c r="D27" s="255"/>
      <c r="E27" s="253"/>
    </row>
    <row r="28" spans="1:5">
      <c r="A28" s="250" t="s">
        <v>719</v>
      </c>
      <c r="B28" s="254" t="s">
        <v>1024</v>
      </c>
      <c r="C28" s="255"/>
      <c r="D28" s="255"/>
      <c r="E28" s="253"/>
    </row>
    <row r="29" spans="1:5">
      <c r="A29" s="250" t="s">
        <v>765</v>
      </c>
      <c r="B29" s="254" t="s">
        <v>1025</v>
      </c>
      <c r="C29" s="255"/>
      <c r="D29" s="255">
        <v>4344</v>
      </c>
      <c r="E29" s="253"/>
    </row>
    <row r="30" spans="1:5">
      <c r="A30" s="250" t="s">
        <v>785</v>
      </c>
      <c r="B30" s="254" t="s">
        <v>1026</v>
      </c>
      <c r="C30" s="255"/>
      <c r="D30" s="255">
        <v>18596</v>
      </c>
      <c r="E30" s="253"/>
    </row>
    <row r="31" spans="1:5">
      <c r="A31" s="250" t="s">
        <v>833</v>
      </c>
      <c r="B31" s="254" t="s">
        <v>1027</v>
      </c>
      <c r="C31" s="255"/>
      <c r="D31" s="255">
        <v>265085.44</v>
      </c>
      <c r="E31" s="253"/>
    </row>
    <row r="32" spans="1:5">
      <c r="A32" s="250" t="s">
        <v>681</v>
      </c>
      <c r="B32" s="254" t="s">
        <v>779</v>
      </c>
      <c r="C32" s="255">
        <v>2359468.4</v>
      </c>
      <c r="D32" s="255"/>
      <c r="E32" s="253"/>
    </row>
    <row r="33" spans="1:5">
      <c r="A33" s="250" t="s">
        <v>237</v>
      </c>
      <c r="B33" s="254" t="s">
        <v>703</v>
      </c>
      <c r="C33" s="255"/>
      <c r="D33" s="255">
        <v>2071442.96</v>
      </c>
      <c r="E33" s="253"/>
    </row>
    <row r="34" spans="1:5">
      <c r="A34" s="250" t="s">
        <v>684</v>
      </c>
      <c r="B34" s="254" t="s">
        <v>780</v>
      </c>
      <c r="C34" s="255">
        <v>15843.32</v>
      </c>
      <c r="D34" s="255"/>
      <c r="E34" s="253"/>
    </row>
    <row r="35" spans="1:5" ht="15.75" thickBot="1">
      <c r="A35" s="250" t="s">
        <v>685</v>
      </c>
      <c r="B35" s="254" t="s">
        <v>781</v>
      </c>
      <c r="C35" s="255"/>
      <c r="D35" s="260">
        <v>15843.32</v>
      </c>
      <c r="E35" s="253"/>
    </row>
    <row r="36" spans="1:5" ht="16.5" thickTop="1" thickBot="1">
      <c r="A36" s="256"/>
      <c r="B36" s="257" t="s">
        <v>1028</v>
      </c>
      <c r="C36" s="258">
        <f>SUM(C27:C35)</f>
        <v>2375311.7199999997</v>
      </c>
      <c r="D36" s="258">
        <f>SUM(D27:D35)</f>
        <v>2375311.7199999997</v>
      </c>
      <c r="E36" s="256" t="b">
        <f>C36=D36</f>
        <v>1</v>
      </c>
    </row>
    <row r="37" spans="1:5" ht="21" thickTop="1" thickBot="1">
      <c r="A37" s="496" t="s">
        <v>1045</v>
      </c>
      <c r="B37" s="497"/>
      <c r="C37" s="497"/>
      <c r="D37" s="497"/>
      <c r="E37" s="497"/>
    </row>
    <row r="38" spans="1:5" ht="15.75" thickTop="1">
      <c r="A38" s="250" t="s">
        <v>868</v>
      </c>
      <c r="B38" s="251" t="s">
        <v>751</v>
      </c>
      <c r="C38" s="252" t="s">
        <v>130</v>
      </c>
      <c r="D38" s="252" t="s">
        <v>131</v>
      </c>
      <c r="E38" s="253"/>
    </row>
    <row r="39" spans="1:5">
      <c r="A39" s="250" t="s">
        <v>704</v>
      </c>
      <c r="B39" s="254" t="s">
        <v>718</v>
      </c>
      <c r="C39" s="255"/>
      <c r="D39" s="255"/>
      <c r="E39" s="253"/>
    </row>
    <row r="40" spans="1:5">
      <c r="A40" s="250" t="s">
        <v>719</v>
      </c>
      <c r="B40" s="254" t="s">
        <v>1024</v>
      </c>
      <c r="C40" s="255"/>
      <c r="D40" s="255"/>
      <c r="E40" s="253"/>
    </row>
    <row r="41" spans="1:5">
      <c r="A41" s="250" t="s">
        <v>765</v>
      </c>
      <c r="B41" s="254" t="s">
        <v>1025</v>
      </c>
      <c r="C41" s="255"/>
      <c r="D41" s="255">
        <v>3774.5</v>
      </c>
      <c r="E41" s="253"/>
    </row>
    <row r="42" spans="1:5">
      <c r="A42" s="250" t="s">
        <v>785</v>
      </c>
      <c r="B42" s="254" t="s">
        <v>1026</v>
      </c>
      <c r="C42" s="255"/>
      <c r="D42" s="255">
        <v>1000</v>
      </c>
      <c r="E42" s="253"/>
    </row>
    <row r="43" spans="1:5">
      <c r="A43" s="250" t="s">
        <v>833</v>
      </c>
      <c r="B43" s="254" t="s">
        <v>1027</v>
      </c>
      <c r="C43" s="255"/>
      <c r="D43" s="255">
        <v>265676</v>
      </c>
      <c r="E43" s="253"/>
    </row>
    <row r="44" spans="1:5">
      <c r="A44" s="250" t="s">
        <v>681</v>
      </c>
      <c r="B44" s="254" t="s">
        <v>779</v>
      </c>
      <c r="C44" s="255">
        <v>1324246.6499999999</v>
      </c>
      <c r="D44" s="255"/>
      <c r="E44" s="253"/>
    </row>
    <row r="45" spans="1:5">
      <c r="A45" s="250" t="s">
        <v>237</v>
      </c>
      <c r="B45" s="254" t="s">
        <v>703</v>
      </c>
      <c r="C45" s="255"/>
      <c r="D45" s="255">
        <v>1053796.1499999999</v>
      </c>
      <c r="E45" s="253"/>
    </row>
    <row r="46" spans="1:5">
      <c r="A46" s="250" t="s">
        <v>684</v>
      </c>
      <c r="B46" s="254" t="s">
        <v>780</v>
      </c>
      <c r="C46" s="255">
        <v>1213938.02</v>
      </c>
      <c r="D46" s="255"/>
      <c r="E46" s="253"/>
    </row>
    <row r="47" spans="1:5" ht="15.75" thickBot="1">
      <c r="A47" s="250" t="s">
        <v>685</v>
      </c>
      <c r="B47" s="254" t="s">
        <v>781</v>
      </c>
      <c r="C47" s="255"/>
      <c r="D47" s="255">
        <f>+C46</f>
        <v>1213938.02</v>
      </c>
      <c r="E47" s="253"/>
    </row>
    <row r="48" spans="1:5" ht="16.5" thickTop="1" thickBot="1">
      <c r="A48" s="256"/>
      <c r="B48" s="257" t="s">
        <v>1028</v>
      </c>
      <c r="C48" s="258">
        <f>SUM(C39:C47)</f>
        <v>2538184.67</v>
      </c>
      <c r="D48" s="258">
        <f>SUM(D39:D47)</f>
        <v>2538184.67</v>
      </c>
      <c r="E48" s="256" t="b">
        <f>C48=D48</f>
        <v>1</v>
      </c>
    </row>
    <row r="49" spans="1:5" ht="15.75" thickTop="1"/>
    <row r="50" spans="1:5" ht="20.25" thickBot="1">
      <c r="A50" s="496" t="s">
        <v>1046</v>
      </c>
      <c r="B50" s="497"/>
      <c r="C50" s="497"/>
      <c r="D50" s="497"/>
      <c r="E50" s="497"/>
    </row>
    <row r="51" spans="1:5" ht="15.75" thickTop="1">
      <c r="A51" s="250" t="s">
        <v>868</v>
      </c>
      <c r="B51" s="251" t="s">
        <v>751</v>
      </c>
      <c r="C51" s="252" t="s">
        <v>130</v>
      </c>
      <c r="D51" s="252" t="s">
        <v>131</v>
      </c>
      <c r="E51" s="253"/>
    </row>
    <row r="52" spans="1:5">
      <c r="A52" s="250" t="s">
        <v>704</v>
      </c>
      <c r="B52" s="254" t="s">
        <v>718</v>
      </c>
      <c r="C52" s="255">
        <v>0</v>
      </c>
      <c r="D52" s="255">
        <v>0</v>
      </c>
      <c r="E52" s="253"/>
    </row>
    <row r="53" spans="1:5">
      <c r="A53" s="250" t="s">
        <v>719</v>
      </c>
      <c r="B53" s="254" t="s">
        <v>1024</v>
      </c>
      <c r="C53" s="255">
        <v>0</v>
      </c>
      <c r="D53" s="255">
        <v>0</v>
      </c>
      <c r="E53" s="253"/>
    </row>
    <row r="54" spans="1:5">
      <c r="A54" s="250" t="s">
        <v>765</v>
      </c>
      <c r="B54" s="254" t="s">
        <v>1025</v>
      </c>
      <c r="C54" s="255">
        <v>0</v>
      </c>
      <c r="D54" s="255">
        <v>0</v>
      </c>
      <c r="E54" s="253"/>
    </row>
    <row r="55" spans="1:5">
      <c r="A55" s="250" t="s">
        <v>785</v>
      </c>
      <c r="B55" s="254" t="s">
        <v>1026</v>
      </c>
      <c r="C55" s="255">
        <v>0</v>
      </c>
      <c r="D55" s="255">
        <v>0</v>
      </c>
      <c r="E55" s="253"/>
    </row>
    <row r="56" spans="1:5">
      <c r="A56" s="250" t="s">
        <v>833</v>
      </c>
      <c r="B56" s="254" t="s">
        <v>1027</v>
      </c>
      <c r="C56" s="255">
        <v>0</v>
      </c>
      <c r="D56" s="255">
        <v>154498</v>
      </c>
      <c r="E56" s="253"/>
    </row>
    <row r="57" spans="1:5">
      <c r="A57" s="250" t="s">
        <v>681</v>
      </c>
      <c r="B57" s="254" t="s">
        <v>779</v>
      </c>
      <c r="C57" s="255">
        <v>549206.49000000022</v>
      </c>
      <c r="D57" s="255"/>
      <c r="E57" s="253"/>
    </row>
    <row r="58" spans="1:5">
      <c r="A58" s="250" t="s">
        <v>237</v>
      </c>
      <c r="B58" s="254" t="s">
        <v>703</v>
      </c>
      <c r="C58" s="255">
        <v>0</v>
      </c>
      <c r="D58" s="255">
        <v>394708.49000000022</v>
      </c>
      <c r="E58" s="253"/>
    </row>
    <row r="59" spans="1:5">
      <c r="A59" s="250" t="s">
        <v>684</v>
      </c>
      <c r="B59" s="254" t="s">
        <v>780</v>
      </c>
      <c r="C59" s="255">
        <v>3668392.8100000024</v>
      </c>
      <c r="D59" s="255">
        <v>0</v>
      </c>
      <c r="E59" s="253"/>
    </row>
    <row r="60" spans="1:5" ht="15.75" thickBot="1">
      <c r="A60" s="250" t="s">
        <v>685</v>
      </c>
      <c r="B60" s="254" t="s">
        <v>781</v>
      </c>
      <c r="C60" s="255">
        <v>0</v>
      </c>
      <c r="D60" s="255">
        <v>3668392.8100000024</v>
      </c>
      <c r="E60" s="253"/>
    </row>
    <row r="61" spans="1:5" ht="16.5" thickTop="1" thickBot="1">
      <c r="A61" s="256" t="s">
        <v>1028</v>
      </c>
      <c r="B61" s="257"/>
      <c r="C61" s="258">
        <v>4217599.3000000026</v>
      </c>
      <c r="D61" s="258">
        <v>4217599.3000000026</v>
      </c>
      <c r="E61" s="256" t="b">
        <v>1</v>
      </c>
    </row>
    <row r="62" spans="1:5" ht="21" thickTop="1" thickBot="1">
      <c r="A62" s="496"/>
      <c r="B62" s="497"/>
      <c r="C62" s="497"/>
      <c r="D62" s="497"/>
      <c r="E62" s="497"/>
    </row>
    <row r="63" spans="1:5" ht="15.75" thickTop="1"/>
    <row r="64" spans="1:5" ht="20.25" customHeight="1"/>
    <row r="65" spans="1:5" ht="20.25" thickBot="1">
      <c r="A65" s="496" t="s">
        <v>1047</v>
      </c>
      <c r="B65" s="497"/>
      <c r="C65" s="497"/>
      <c r="D65" s="497"/>
      <c r="E65" s="497"/>
    </row>
    <row r="66" spans="1:5" ht="15.75" thickTop="1">
      <c r="A66" s="250" t="s">
        <v>868</v>
      </c>
      <c r="B66" s="251" t="s">
        <v>751</v>
      </c>
      <c r="C66" s="252" t="s">
        <v>130</v>
      </c>
      <c r="D66" s="252" t="s">
        <v>131</v>
      </c>
      <c r="E66" s="253"/>
    </row>
    <row r="67" spans="1:5">
      <c r="A67" s="250" t="s">
        <v>704</v>
      </c>
      <c r="B67" s="254" t="s">
        <v>718</v>
      </c>
      <c r="C67" s="255">
        <v>3943661.73</v>
      </c>
      <c r="D67" s="255"/>
      <c r="E67" s="253"/>
    </row>
    <row r="68" spans="1:5">
      <c r="A68" s="250" t="s">
        <v>719</v>
      </c>
      <c r="B68" s="254" t="s">
        <v>1024</v>
      </c>
      <c r="C68" s="255">
        <v>0</v>
      </c>
      <c r="D68" s="255"/>
      <c r="E68" s="253"/>
    </row>
    <row r="69" spans="1:5">
      <c r="A69" s="250" t="s">
        <v>765</v>
      </c>
      <c r="B69" s="254" t="s">
        <v>1025</v>
      </c>
      <c r="C69" s="255">
        <v>0</v>
      </c>
      <c r="D69" s="255"/>
      <c r="E69" s="253"/>
    </row>
    <row r="70" spans="1:5">
      <c r="A70" s="250" t="s">
        <v>785</v>
      </c>
      <c r="B70" s="254" t="s">
        <v>1026</v>
      </c>
      <c r="C70" s="255">
        <v>131601.41</v>
      </c>
      <c r="D70" s="255"/>
      <c r="E70" s="253"/>
    </row>
    <row r="71" spans="1:5">
      <c r="A71" s="250" t="s">
        <v>833</v>
      </c>
      <c r="B71" s="254" t="s">
        <v>1027</v>
      </c>
      <c r="C71" s="255">
        <v>0</v>
      </c>
      <c r="D71" s="255"/>
      <c r="E71" s="253"/>
    </row>
    <row r="72" spans="1:5">
      <c r="A72" s="250" t="s">
        <v>681</v>
      </c>
      <c r="B72" s="254" t="s">
        <v>779</v>
      </c>
      <c r="C72" s="255"/>
      <c r="D72" s="255">
        <v>4075263.14</v>
      </c>
      <c r="E72" s="253"/>
    </row>
    <row r="73" spans="1:5">
      <c r="A73" s="250" t="s">
        <v>237</v>
      </c>
      <c r="B73" s="254" t="s">
        <v>703</v>
      </c>
      <c r="C73" s="255">
        <v>0</v>
      </c>
      <c r="D73" s="255"/>
      <c r="E73" s="253"/>
    </row>
    <row r="74" spans="1:5">
      <c r="A74" s="250" t="s">
        <v>684</v>
      </c>
      <c r="B74" s="254" t="s">
        <v>780</v>
      </c>
      <c r="C74" s="255"/>
      <c r="D74" s="255"/>
      <c r="E74" s="253"/>
    </row>
    <row r="75" spans="1:5" ht="15.75" thickBot="1">
      <c r="A75" s="250" t="s">
        <v>685</v>
      </c>
      <c r="B75" s="254" t="s">
        <v>781</v>
      </c>
      <c r="C75" s="255">
        <v>0</v>
      </c>
      <c r="D75" s="255"/>
      <c r="E75" s="253"/>
    </row>
    <row r="76" spans="1:5" ht="16.5" thickTop="1" thickBot="1">
      <c r="A76" s="256" t="s">
        <v>1028</v>
      </c>
      <c r="B76" s="257"/>
      <c r="C76" s="258">
        <f>SUM(C67:C75)</f>
        <v>4075263.14</v>
      </c>
      <c r="D76" s="258">
        <f>SUM(D67:D75)</f>
        <v>4075263.14</v>
      </c>
      <c r="E76" s="256" t="b">
        <v>1</v>
      </c>
    </row>
    <row r="77" spans="1:5" ht="21" thickTop="1" thickBot="1">
      <c r="A77" s="496"/>
      <c r="B77" s="497"/>
      <c r="C77" s="497"/>
      <c r="D77" s="497"/>
      <c r="E77" s="497"/>
    </row>
    <row r="78" spans="1:5" ht="15.75" thickTop="1"/>
    <row r="80" spans="1:5" ht="20.25" thickBot="1">
      <c r="A80" s="496" t="s">
        <v>1048</v>
      </c>
      <c r="B80" s="497"/>
      <c r="C80" s="497"/>
      <c r="D80" s="497"/>
      <c r="E80" s="497"/>
    </row>
    <row r="81" spans="1:5" ht="15.75" thickTop="1">
      <c r="A81" s="250" t="s">
        <v>868</v>
      </c>
      <c r="B81" s="251" t="s">
        <v>751</v>
      </c>
      <c r="C81" s="252" t="s">
        <v>130</v>
      </c>
      <c r="D81" s="252" t="s">
        <v>131</v>
      </c>
      <c r="E81" s="253"/>
    </row>
    <row r="82" spans="1:5">
      <c r="A82" s="250" t="s">
        <v>704</v>
      </c>
      <c r="B82" s="254" t="s">
        <v>718</v>
      </c>
      <c r="C82" s="255"/>
      <c r="D82" s="255"/>
      <c r="E82" s="253"/>
    </row>
    <row r="83" spans="1:5">
      <c r="A83" s="250" t="s">
        <v>719</v>
      </c>
      <c r="B83" s="254" t="s">
        <v>1024</v>
      </c>
      <c r="C83" s="255">
        <v>0</v>
      </c>
      <c r="D83" s="255"/>
      <c r="E83" s="253"/>
    </row>
    <row r="84" spans="1:5">
      <c r="A84" s="250" t="s">
        <v>765</v>
      </c>
      <c r="B84" s="254" t="s">
        <v>1025</v>
      </c>
      <c r="C84" s="255">
        <v>0</v>
      </c>
      <c r="D84" s="255"/>
      <c r="E84" s="253"/>
    </row>
    <row r="85" spans="1:5">
      <c r="A85" s="250" t="s">
        <v>785</v>
      </c>
      <c r="B85" s="254" t="s">
        <v>1026</v>
      </c>
      <c r="C85" s="255"/>
      <c r="D85" s="255">
        <v>7478673.4199999999</v>
      </c>
      <c r="E85" s="253"/>
    </row>
    <row r="86" spans="1:5">
      <c r="A86" s="250" t="s">
        <v>833</v>
      </c>
      <c r="B86" s="254" t="s">
        <v>1027</v>
      </c>
      <c r="C86" s="255">
        <v>0</v>
      </c>
      <c r="D86" s="255">
        <v>517339.65</v>
      </c>
      <c r="E86" s="253"/>
    </row>
    <row r="87" spans="1:5">
      <c r="A87" s="250" t="s">
        <v>681</v>
      </c>
      <c r="B87" s="254" t="s">
        <v>779</v>
      </c>
      <c r="C87" s="255">
        <v>4477810.5199999996</v>
      </c>
      <c r="D87" s="255"/>
      <c r="E87" s="253"/>
    </row>
    <row r="88" spans="1:5">
      <c r="A88" s="250" t="s">
        <v>237</v>
      </c>
      <c r="B88" s="254" t="s">
        <v>703</v>
      </c>
      <c r="C88" s="255">
        <v>3518202.55</v>
      </c>
      <c r="D88" s="255"/>
      <c r="E88" s="253"/>
    </row>
    <row r="89" spans="1:5">
      <c r="A89" s="250" t="s">
        <v>684</v>
      </c>
      <c r="B89" s="254" t="s">
        <v>780</v>
      </c>
      <c r="C89" s="255">
        <v>2493016.91</v>
      </c>
      <c r="D89" s="255"/>
      <c r="E89" s="253"/>
    </row>
    <row r="90" spans="1:5" ht="15.75" thickBot="1">
      <c r="A90" s="250" t="s">
        <v>685</v>
      </c>
      <c r="B90" s="254" t="s">
        <v>781</v>
      </c>
      <c r="C90" s="255">
        <v>0</v>
      </c>
      <c r="D90" s="255">
        <v>2493016.91</v>
      </c>
      <c r="E90" s="253"/>
    </row>
    <row r="91" spans="1:5" ht="16.5" thickTop="1" thickBot="1">
      <c r="A91" s="256" t="s">
        <v>1028</v>
      </c>
      <c r="B91" s="257"/>
      <c r="C91" s="258">
        <f>SUM(C82:C90)</f>
        <v>10489029.98</v>
      </c>
      <c r="D91" s="258">
        <f>SUM(D82:D90)</f>
        <v>10489029.98</v>
      </c>
      <c r="E91" s="256" t="b">
        <v>1</v>
      </c>
    </row>
    <row r="92" spans="1:5" ht="21" thickTop="1" thickBot="1">
      <c r="A92" s="496"/>
      <c r="B92" s="497"/>
      <c r="C92" s="497"/>
      <c r="D92" s="497"/>
      <c r="E92" s="497"/>
    </row>
    <row r="93" spans="1:5" ht="15.75" thickTop="1"/>
    <row r="95" spans="1:5" ht="20.25" thickBot="1">
      <c r="A95" s="496" t="s">
        <v>1049</v>
      </c>
      <c r="B95" s="497"/>
      <c r="C95" s="497"/>
      <c r="D95" s="497"/>
      <c r="E95" s="497"/>
    </row>
    <row r="96" spans="1:5" ht="15.75" thickTop="1">
      <c r="A96" s="250" t="s">
        <v>868</v>
      </c>
      <c r="B96" s="251" t="s">
        <v>751</v>
      </c>
      <c r="C96" s="252" t="s">
        <v>130</v>
      </c>
      <c r="D96" s="252" t="s">
        <v>131</v>
      </c>
      <c r="E96" s="253"/>
    </row>
    <row r="97" spans="1:5">
      <c r="A97" s="250" t="s">
        <v>704</v>
      </c>
      <c r="B97" s="254" t="s">
        <v>718</v>
      </c>
      <c r="C97" s="255"/>
      <c r="D97" s="255"/>
      <c r="E97" s="253"/>
    </row>
    <row r="98" spans="1:5">
      <c r="A98" s="250" t="s">
        <v>719</v>
      </c>
      <c r="B98" s="254" t="s">
        <v>1024</v>
      </c>
      <c r="C98" s="255"/>
      <c r="D98" s="255">
        <v>16120</v>
      </c>
      <c r="E98" s="253"/>
    </row>
    <row r="99" spans="1:5">
      <c r="A99" s="250" t="s">
        <v>765</v>
      </c>
      <c r="B99" s="254" t="s">
        <v>1025</v>
      </c>
      <c r="C99" s="255"/>
      <c r="D99" s="255"/>
      <c r="E99" s="253"/>
    </row>
    <row r="100" spans="1:5">
      <c r="A100" s="250" t="s">
        <v>785</v>
      </c>
      <c r="B100" s="254" t="s">
        <v>1026</v>
      </c>
      <c r="C100" s="255"/>
      <c r="D100" s="255"/>
      <c r="E100" s="253"/>
    </row>
    <row r="101" spans="1:5">
      <c r="A101" s="250" t="s">
        <v>833</v>
      </c>
      <c r="B101" s="254" t="s">
        <v>1027</v>
      </c>
      <c r="C101" s="255"/>
      <c r="D101" s="255">
        <v>129935</v>
      </c>
      <c r="E101" s="253"/>
    </row>
    <row r="102" spans="1:5">
      <c r="A102" s="250" t="s">
        <v>681</v>
      </c>
      <c r="B102" s="254" t="s">
        <v>779</v>
      </c>
      <c r="C102" s="255"/>
      <c r="D102" s="255">
        <v>3031630.18</v>
      </c>
      <c r="E102" s="253"/>
    </row>
    <row r="103" spans="1:5">
      <c r="A103" s="250" t="s">
        <v>237</v>
      </c>
      <c r="B103" s="254" t="s">
        <v>703</v>
      </c>
      <c r="C103" s="255">
        <v>3177685.18</v>
      </c>
      <c r="D103" s="255"/>
      <c r="E103" s="253"/>
    </row>
    <row r="104" spans="1:5">
      <c r="A104" s="250" t="s">
        <v>684</v>
      </c>
      <c r="B104" s="254" t="s">
        <v>780</v>
      </c>
      <c r="C104" s="255"/>
      <c r="D104" s="255">
        <v>6538168.0300000003</v>
      </c>
      <c r="E104" s="253"/>
    </row>
    <row r="105" spans="1:5" ht="15.75" thickBot="1">
      <c r="A105" s="250" t="s">
        <v>685</v>
      </c>
      <c r="B105" s="254" t="s">
        <v>781</v>
      </c>
      <c r="C105" s="255">
        <v>6538168.0300000003</v>
      </c>
      <c r="D105" s="255"/>
      <c r="E105" s="253"/>
    </row>
    <row r="106" spans="1:5" ht="16.5" thickTop="1" thickBot="1">
      <c r="A106" s="256" t="s">
        <v>1028</v>
      </c>
      <c r="B106" s="257"/>
      <c r="C106" s="258">
        <f>SUM(C97:C105)</f>
        <v>9715853.2100000009</v>
      </c>
      <c r="D106" s="258">
        <f>SUM(D97:D105)</f>
        <v>9715853.2100000009</v>
      </c>
      <c r="E106" s="256" t="b">
        <v>1</v>
      </c>
    </row>
    <row r="107" spans="1:5" ht="21" thickTop="1" thickBot="1">
      <c r="A107" s="496"/>
      <c r="B107" s="497"/>
      <c r="C107" s="497"/>
      <c r="D107" s="497"/>
      <c r="E107" s="497"/>
    </row>
    <row r="108" spans="1:5" ht="15.75" thickTop="1"/>
    <row r="110" spans="1:5" ht="20.25" thickBot="1">
      <c r="A110" s="496" t="s">
        <v>1062</v>
      </c>
      <c r="B110" s="497"/>
      <c r="C110" s="497"/>
      <c r="D110" s="497"/>
      <c r="E110" s="497"/>
    </row>
    <row r="111" spans="1:5" ht="15.75" thickTop="1">
      <c r="A111" s="250" t="s">
        <v>868</v>
      </c>
      <c r="B111" s="251" t="s">
        <v>751</v>
      </c>
      <c r="C111" s="252" t="s">
        <v>130</v>
      </c>
      <c r="D111" s="252" t="s">
        <v>131</v>
      </c>
      <c r="E111" s="253"/>
    </row>
    <row r="112" spans="1:5">
      <c r="A112" s="250" t="s">
        <v>704</v>
      </c>
      <c r="B112" s="254" t="s">
        <v>718</v>
      </c>
      <c r="C112" s="255"/>
      <c r="D112" s="255"/>
      <c r="E112" s="253"/>
    </row>
    <row r="113" spans="1:5">
      <c r="A113" s="250" t="s">
        <v>719</v>
      </c>
      <c r="B113" s="254" t="s">
        <v>1024</v>
      </c>
      <c r="C113" s="255"/>
      <c r="D113" s="255"/>
      <c r="E113" s="253"/>
    </row>
    <row r="114" spans="1:5">
      <c r="A114" s="250" t="s">
        <v>765</v>
      </c>
      <c r="B114" s="254" t="s">
        <v>1025</v>
      </c>
      <c r="C114" s="255"/>
      <c r="D114" s="255"/>
      <c r="E114" s="253"/>
    </row>
    <row r="115" spans="1:5">
      <c r="A115" s="250" t="s">
        <v>785</v>
      </c>
      <c r="B115" s="254" t="s">
        <v>1026</v>
      </c>
      <c r="C115" s="255"/>
      <c r="D115" s="255">
        <v>17550.88</v>
      </c>
      <c r="E115" s="253"/>
    </row>
    <row r="116" spans="1:5">
      <c r="A116" s="250" t="s">
        <v>833</v>
      </c>
      <c r="B116" s="254" t="s">
        <v>1027</v>
      </c>
      <c r="C116" s="255"/>
      <c r="D116" s="255">
        <v>153916</v>
      </c>
      <c r="E116" s="253"/>
    </row>
    <row r="117" spans="1:5">
      <c r="A117" s="250" t="s">
        <v>681</v>
      </c>
      <c r="B117" s="254" t="s">
        <v>779</v>
      </c>
      <c r="C117" s="255">
        <v>468371.34</v>
      </c>
      <c r="D117" s="255"/>
      <c r="E117" s="253"/>
    </row>
    <row r="118" spans="1:5">
      <c r="A118" s="250" t="s">
        <v>237</v>
      </c>
      <c r="B118" s="254" t="s">
        <v>703</v>
      </c>
      <c r="C118" s="255"/>
      <c r="D118" s="255">
        <v>296904.46000000002</v>
      </c>
      <c r="E118" s="253"/>
    </row>
    <row r="119" spans="1:5">
      <c r="A119" s="250" t="s">
        <v>684</v>
      </c>
      <c r="B119" s="254" t="s">
        <v>780</v>
      </c>
      <c r="C119" s="255">
        <v>91328.639999999999</v>
      </c>
      <c r="D119" s="255"/>
      <c r="E119" s="253"/>
    </row>
    <row r="120" spans="1:5" ht="15.75" thickBot="1">
      <c r="A120" s="250" t="s">
        <v>685</v>
      </c>
      <c r="B120" s="254" t="s">
        <v>781</v>
      </c>
      <c r="C120" s="255"/>
      <c r="D120" s="255">
        <f>+C119</f>
        <v>91328.639999999999</v>
      </c>
      <c r="E120" s="253"/>
    </row>
    <row r="121" spans="1:5" ht="16.5" thickTop="1" thickBot="1">
      <c r="A121" s="256" t="s">
        <v>1028</v>
      </c>
      <c r="B121" s="257"/>
      <c r="C121" s="258">
        <f>SUM(C112:C120)</f>
        <v>559699.98</v>
      </c>
      <c r="D121" s="258">
        <f>SUM(D112:D120)</f>
        <v>559699.98</v>
      </c>
      <c r="E121" s="256" t="b">
        <f>C121=D121</f>
        <v>1</v>
      </c>
    </row>
    <row r="122" spans="1:5" ht="21" thickTop="1" thickBot="1">
      <c r="A122" s="496"/>
      <c r="B122" s="497"/>
      <c r="C122" s="497"/>
      <c r="D122" s="497"/>
      <c r="E122" s="497"/>
    </row>
    <row r="123" spans="1:5" ht="21" thickTop="1" thickBot="1">
      <c r="A123" s="496"/>
      <c r="B123" s="497"/>
      <c r="C123" s="497"/>
      <c r="D123" s="497"/>
      <c r="E123" s="497"/>
    </row>
    <row r="124" spans="1:5" ht="15.75" thickTop="1"/>
    <row r="126" spans="1:5" ht="20.25" customHeight="1" thickBot="1">
      <c r="A126" s="496" t="s">
        <v>1075</v>
      </c>
      <c r="B126" s="497"/>
      <c r="C126" s="497"/>
      <c r="D126" s="497"/>
      <c r="E126" s="497"/>
    </row>
    <row r="127" spans="1:5" ht="15.75" thickTop="1">
      <c r="A127" s="250" t="s">
        <v>868</v>
      </c>
      <c r="B127" s="251" t="s">
        <v>751</v>
      </c>
      <c r="C127" s="252" t="s">
        <v>130</v>
      </c>
      <c r="D127" s="252" t="s">
        <v>131</v>
      </c>
      <c r="E127" s="253"/>
    </row>
    <row r="128" spans="1:5">
      <c r="A128" s="250" t="s">
        <v>704</v>
      </c>
      <c r="B128" s="254" t="s">
        <v>718</v>
      </c>
      <c r="C128" s="255"/>
      <c r="D128" s="255"/>
      <c r="E128" s="253"/>
    </row>
    <row r="129" spans="1:5">
      <c r="A129" s="250" t="s">
        <v>719</v>
      </c>
      <c r="B129" s="254" t="s">
        <v>1024</v>
      </c>
      <c r="C129" s="255"/>
      <c r="D129" s="255">
        <v>33138</v>
      </c>
      <c r="E129" s="253"/>
    </row>
    <row r="130" spans="1:5">
      <c r="A130" s="250" t="s">
        <v>765</v>
      </c>
      <c r="B130" s="254" t="s">
        <v>1025</v>
      </c>
      <c r="C130" s="255"/>
      <c r="D130" s="255"/>
      <c r="E130" s="253"/>
    </row>
    <row r="131" spans="1:5">
      <c r="A131" s="250" t="s">
        <v>785</v>
      </c>
      <c r="B131" s="254" t="s">
        <v>1026</v>
      </c>
      <c r="C131" s="255"/>
      <c r="D131" s="255"/>
      <c r="E131" s="253"/>
    </row>
    <row r="132" spans="1:5">
      <c r="A132" s="250" t="s">
        <v>833</v>
      </c>
      <c r="B132" s="254" t="s">
        <v>1027</v>
      </c>
      <c r="C132" s="255"/>
      <c r="D132" s="255">
        <v>42402.2</v>
      </c>
      <c r="E132" s="253"/>
    </row>
    <row r="133" spans="1:5">
      <c r="A133" s="250" t="s">
        <v>681</v>
      </c>
      <c r="B133" s="254" t="s">
        <v>779</v>
      </c>
      <c r="C133" s="255">
        <v>2923264.48</v>
      </c>
      <c r="D133" s="255"/>
      <c r="E133" s="253"/>
    </row>
    <row r="134" spans="1:5">
      <c r="A134" s="250" t="s">
        <v>237</v>
      </c>
      <c r="B134" s="254" t="s">
        <v>703</v>
      </c>
      <c r="C134" s="255"/>
      <c r="D134" s="255">
        <v>2847724.28</v>
      </c>
      <c r="E134" s="253"/>
    </row>
    <row r="135" spans="1:5">
      <c r="A135" s="250" t="s">
        <v>684</v>
      </c>
      <c r="B135" s="254" t="s">
        <v>780</v>
      </c>
      <c r="C135" s="255"/>
      <c r="D135" s="255">
        <v>111754.81</v>
      </c>
      <c r="E135" s="253"/>
    </row>
    <row r="136" spans="1:5" ht="15.75" thickBot="1">
      <c r="A136" s="250" t="s">
        <v>685</v>
      </c>
      <c r="B136" s="254" t="s">
        <v>781</v>
      </c>
      <c r="C136" s="255">
        <v>111754.81</v>
      </c>
      <c r="D136" s="255"/>
      <c r="E136" s="253"/>
    </row>
    <row r="137" spans="1:5" ht="16.5" thickTop="1" thickBot="1">
      <c r="A137" s="256" t="s">
        <v>1028</v>
      </c>
      <c r="B137" s="257"/>
      <c r="C137" s="258">
        <f>SUM(C128:C136)</f>
        <v>3035019.29</v>
      </c>
      <c r="D137" s="258">
        <f>SUM(D128:D136)</f>
        <v>3035019.29</v>
      </c>
      <c r="E137" s="256" t="b">
        <f>C137=D137</f>
        <v>1</v>
      </c>
    </row>
    <row r="138" spans="1:5" ht="21" thickTop="1" thickBot="1">
      <c r="A138" s="496"/>
      <c r="B138" s="497"/>
      <c r="C138" s="497"/>
      <c r="D138" s="497"/>
      <c r="E138" s="497"/>
    </row>
    <row r="139" spans="1:5" ht="15.75" thickTop="1"/>
    <row r="141" spans="1:5" ht="20.25" thickBot="1">
      <c r="A141" s="496" t="s">
        <v>1074</v>
      </c>
      <c r="B141" s="497"/>
      <c r="C141" s="497"/>
      <c r="D141" s="497"/>
      <c r="E141" s="497"/>
    </row>
    <row r="142" spans="1:5" ht="15.75" thickTop="1">
      <c r="A142" s="250" t="s">
        <v>868</v>
      </c>
      <c r="B142" s="251" t="s">
        <v>751</v>
      </c>
      <c r="C142" s="252" t="s">
        <v>130</v>
      </c>
      <c r="D142" s="252" t="s">
        <v>131</v>
      </c>
      <c r="E142" s="253"/>
    </row>
    <row r="143" spans="1:5">
      <c r="A143" s="250" t="s">
        <v>704</v>
      </c>
      <c r="B143" s="254" t="s">
        <v>718</v>
      </c>
      <c r="C143" s="255"/>
      <c r="D143" s="255"/>
      <c r="E143" s="253"/>
    </row>
    <row r="144" spans="1:5">
      <c r="A144" s="250" t="s">
        <v>719</v>
      </c>
      <c r="B144" s="254" t="s">
        <v>1024</v>
      </c>
      <c r="C144" s="255"/>
      <c r="D144" s="255"/>
      <c r="E144" s="253"/>
    </row>
    <row r="145" spans="1:15">
      <c r="A145" s="250" t="s">
        <v>765</v>
      </c>
      <c r="B145" s="254" t="s">
        <v>1025</v>
      </c>
      <c r="C145" s="255"/>
      <c r="D145" s="255"/>
      <c r="E145" s="253"/>
    </row>
    <row r="146" spans="1:15">
      <c r="A146" s="250" t="s">
        <v>785</v>
      </c>
      <c r="B146" s="254" t="s">
        <v>1026</v>
      </c>
      <c r="C146" s="255"/>
      <c r="D146" s="255"/>
      <c r="E146" s="253"/>
    </row>
    <row r="147" spans="1:15">
      <c r="A147" s="250" t="s">
        <v>833</v>
      </c>
      <c r="B147" s="254" t="s">
        <v>1027</v>
      </c>
      <c r="C147" s="255"/>
      <c r="D147" s="255"/>
      <c r="E147" s="253"/>
    </row>
    <row r="148" spans="1:15">
      <c r="A148" s="250" t="s">
        <v>681</v>
      </c>
      <c r="B148" s="254" t="s">
        <v>779</v>
      </c>
      <c r="C148" s="255">
        <v>18650.64</v>
      </c>
      <c r="D148" s="255"/>
      <c r="E148" s="253"/>
    </row>
    <row r="149" spans="1:15">
      <c r="A149" s="250" t="s">
        <v>237</v>
      </c>
      <c r="B149" s="254" t="s">
        <v>703</v>
      </c>
      <c r="C149" s="255"/>
      <c r="D149" s="255">
        <v>18650.64</v>
      </c>
      <c r="E149" s="253"/>
    </row>
    <row r="150" spans="1:15">
      <c r="A150" s="250" t="s">
        <v>684</v>
      </c>
      <c r="B150" s="254" t="s">
        <v>780</v>
      </c>
      <c r="C150" s="255">
        <v>1647316.34</v>
      </c>
      <c r="D150" s="255"/>
      <c r="E150" s="253"/>
    </row>
    <row r="151" spans="1:15" ht="15.75" thickBot="1">
      <c r="A151" s="250" t="s">
        <v>685</v>
      </c>
      <c r="B151" s="254" t="s">
        <v>781</v>
      </c>
      <c r="C151" s="255"/>
      <c r="D151" s="255">
        <f>+C150</f>
        <v>1647316.34</v>
      </c>
      <c r="E151" s="253"/>
    </row>
    <row r="152" spans="1:15" ht="16.5" thickTop="1" thickBot="1">
      <c r="A152" s="256" t="s">
        <v>1028</v>
      </c>
      <c r="B152" s="257"/>
      <c r="C152" s="258">
        <f>SUM(C143:C151)</f>
        <v>1665966.98</v>
      </c>
      <c r="D152" s="258">
        <f>SUM(D143:D151)</f>
        <v>1665966.98</v>
      </c>
      <c r="E152" s="256" t="b">
        <f>C152=D152</f>
        <v>1</v>
      </c>
    </row>
    <row r="153" spans="1:15" ht="21" thickTop="1" thickBot="1">
      <c r="A153" s="496"/>
      <c r="B153" s="497"/>
      <c r="C153" s="497"/>
      <c r="D153" s="497"/>
      <c r="E153" s="497"/>
      <c r="I153" s="498" t="s">
        <v>1113</v>
      </c>
      <c r="J153" s="499"/>
      <c r="K153" s="499"/>
      <c r="L153" s="499"/>
      <c r="M153" s="500"/>
    </row>
    <row r="154" spans="1:15" ht="15.75" thickTop="1">
      <c r="I154" s="261" t="s">
        <v>868</v>
      </c>
      <c r="J154" s="262" t="s">
        <v>751</v>
      </c>
      <c r="K154" s="263" t="s">
        <v>130</v>
      </c>
      <c r="L154" s="263" t="s">
        <v>131</v>
      </c>
      <c r="M154" s="264"/>
    </row>
    <row r="155" spans="1:15">
      <c r="I155" s="250" t="s">
        <v>704</v>
      </c>
      <c r="J155" s="254" t="s">
        <v>718</v>
      </c>
      <c r="K155" s="255">
        <f>C82+C67+C52+C39+C27+C15+C3+C97+C112+C128+C143+C158</f>
        <v>3943661.73</v>
      </c>
      <c r="L155" s="255">
        <f>D82+D67+D52+D39+D27+D15+D3+D97+D112+D128+D143+D158</f>
        <v>4274078.4300000006</v>
      </c>
      <c r="M155" s="253"/>
      <c r="N155" s="16">
        <f>+L155-K155</f>
        <v>330416.70000000065</v>
      </c>
    </row>
    <row r="156" spans="1:15" ht="20.25" thickBot="1">
      <c r="A156" s="496" t="s">
        <v>1114</v>
      </c>
      <c r="B156" s="497"/>
      <c r="C156" s="497"/>
      <c r="D156" s="497"/>
      <c r="E156" s="497"/>
      <c r="I156" s="250" t="s">
        <v>719</v>
      </c>
      <c r="J156" s="254" t="s">
        <v>1024</v>
      </c>
      <c r="K156" s="255">
        <f t="shared" ref="K156:L163" si="0">C83+C68+C53+C40+C28+C16+C4+C98+C113+C129+C144+C159</f>
        <v>0</v>
      </c>
      <c r="L156" s="255">
        <f t="shared" si="0"/>
        <v>66156</v>
      </c>
      <c r="M156" s="253"/>
      <c r="N156" s="16">
        <f t="shared" ref="N156:N161" si="1">+L156-K156</f>
        <v>66156</v>
      </c>
    </row>
    <row r="157" spans="1:15" ht="15.75" thickTop="1">
      <c r="A157" s="250" t="s">
        <v>868</v>
      </c>
      <c r="B157" s="251" t="s">
        <v>751</v>
      </c>
      <c r="C157" s="252" t="s">
        <v>130</v>
      </c>
      <c r="D157" s="252" t="s">
        <v>131</v>
      </c>
      <c r="E157" s="253"/>
      <c r="I157" s="250" t="s">
        <v>765</v>
      </c>
      <c r="J157" s="254" t="s">
        <v>1025</v>
      </c>
      <c r="K157" s="255">
        <f t="shared" si="0"/>
        <v>0</v>
      </c>
      <c r="L157" s="255">
        <f t="shared" si="0"/>
        <v>24520.5</v>
      </c>
      <c r="M157" s="253"/>
      <c r="N157" s="16">
        <f t="shared" si="1"/>
        <v>24520.5</v>
      </c>
    </row>
    <row r="158" spans="1:15">
      <c r="A158" s="250" t="s">
        <v>704</v>
      </c>
      <c r="B158" s="254" t="s">
        <v>718</v>
      </c>
      <c r="C158" s="255">
        <v>0</v>
      </c>
      <c r="D158" s="255">
        <v>2264.6999999999998</v>
      </c>
      <c r="E158" s="253"/>
      <c r="I158" s="250" t="s">
        <v>785</v>
      </c>
      <c r="J158" s="254" t="s">
        <v>1026</v>
      </c>
      <c r="K158" s="255">
        <f t="shared" si="0"/>
        <v>131601.41</v>
      </c>
      <c r="L158" s="255">
        <f t="shared" si="0"/>
        <v>7655046.71</v>
      </c>
      <c r="M158" s="253"/>
      <c r="N158" s="16">
        <f t="shared" si="1"/>
        <v>7523445.2999999998</v>
      </c>
    </row>
    <row r="159" spans="1:15">
      <c r="A159" s="250" t="s">
        <v>719</v>
      </c>
      <c r="B159" s="254" t="s">
        <v>1024</v>
      </c>
      <c r="C159" s="255">
        <v>0</v>
      </c>
      <c r="D159" s="255">
        <v>0</v>
      </c>
      <c r="E159" s="253"/>
      <c r="I159" s="250" t="s">
        <v>833</v>
      </c>
      <c r="J159" s="254" t="s">
        <v>1027</v>
      </c>
      <c r="K159" s="255">
        <f t="shared" si="0"/>
        <v>0</v>
      </c>
      <c r="L159" s="255">
        <f t="shared" si="0"/>
        <v>4587234.7</v>
      </c>
      <c r="M159" s="253"/>
      <c r="N159" s="16">
        <f t="shared" si="1"/>
        <v>4587234.7</v>
      </c>
      <c r="O159" s="16">
        <f>+N159+N158+N157+N156+N155</f>
        <v>12531773.200000001</v>
      </c>
    </row>
    <row r="160" spans="1:15">
      <c r="A160" s="250" t="s">
        <v>765</v>
      </c>
      <c r="B160" s="254" t="s">
        <v>1025</v>
      </c>
      <c r="C160" s="255">
        <v>0</v>
      </c>
      <c r="D160" s="255">
        <v>16402</v>
      </c>
      <c r="E160" s="253"/>
      <c r="I160" s="250" t="s">
        <v>681</v>
      </c>
      <c r="J160" s="254" t="s">
        <v>779</v>
      </c>
      <c r="K160" s="255">
        <f t="shared" si="0"/>
        <v>18231951.59</v>
      </c>
      <c r="L160" s="255">
        <f t="shared" si="0"/>
        <v>7649011.0600000005</v>
      </c>
      <c r="M160" s="253"/>
      <c r="N160" s="16">
        <f t="shared" si="1"/>
        <v>-10582940.529999999</v>
      </c>
    </row>
    <row r="161" spans="1:14">
      <c r="A161" s="250" t="s">
        <v>785</v>
      </c>
      <c r="B161" s="254" t="s">
        <v>1026</v>
      </c>
      <c r="C161" s="255">
        <v>0</v>
      </c>
      <c r="D161" s="255">
        <v>0</v>
      </c>
      <c r="E161" s="253"/>
      <c r="I161" s="250" t="s">
        <v>237</v>
      </c>
      <c r="J161" s="254" t="s">
        <v>703</v>
      </c>
      <c r="K161" s="255">
        <f t="shared" si="0"/>
        <v>10042164.779999999</v>
      </c>
      <c r="L161" s="255">
        <f t="shared" si="0"/>
        <v>8093332.1100000003</v>
      </c>
      <c r="M161" s="253"/>
      <c r="N161" s="16">
        <f t="shared" si="1"/>
        <v>-1948832.669999999</v>
      </c>
    </row>
    <row r="162" spans="1:14">
      <c r="A162" s="250" t="s">
        <v>833</v>
      </c>
      <c r="B162" s="254" t="s">
        <v>1027</v>
      </c>
      <c r="C162" s="255">
        <v>0</v>
      </c>
      <c r="D162" s="255">
        <v>196096</v>
      </c>
      <c r="E162" s="253"/>
      <c r="I162" s="250" t="s">
        <v>684</v>
      </c>
      <c r="J162" s="254" t="s">
        <v>780</v>
      </c>
      <c r="K162" s="255">
        <f t="shared" si="0"/>
        <v>13320618.690000003</v>
      </c>
      <c r="L162" s="255">
        <f t="shared" si="0"/>
        <v>8951101.2200000007</v>
      </c>
      <c r="M162" s="253"/>
      <c r="N162" s="16">
        <f>K162-L162</f>
        <v>4369517.4700000025</v>
      </c>
    </row>
    <row r="163" spans="1:14" ht="15.75" thickBot="1">
      <c r="A163" s="250" t="s">
        <v>681</v>
      </c>
      <c r="B163" s="254" t="s">
        <v>779</v>
      </c>
      <c r="C163" s="255">
        <v>0</v>
      </c>
      <c r="D163" s="255">
        <v>542117.73999999976</v>
      </c>
      <c r="E163" s="253"/>
      <c r="I163" s="250" t="s">
        <v>685</v>
      </c>
      <c r="J163" s="254" t="s">
        <v>781</v>
      </c>
      <c r="K163" s="255">
        <f t="shared" si="0"/>
        <v>8951101.2200000007</v>
      </c>
      <c r="L163" s="255">
        <f t="shared" si="0"/>
        <v>13320618.690000003</v>
      </c>
      <c r="M163" s="253"/>
      <c r="N163" s="16">
        <f>K163-L163</f>
        <v>-4369517.4700000025</v>
      </c>
    </row>
    <row r="164" spans="1:14" ht="16.5" thickTop="1" thickBot="1">
      <c r="A164" s="250" t="s">
        <v>237</v>
      </c>
      <c r="B164" s="254" t="s">
        <v>703</v>
      </c>
      <c r="C164" s="255">
        <v>756880.43999999971</v>
      </c>
      <c r="D164" s="255"/>
      <c r="E164" s="253"/>
      <c r="I164" s="256"/>
      <c r="J164" s="257" t="s">
        <v>1028</v>
      </c>
      <c r="K164" s="258">
        <f>SUM(K155:K163)</f>
        <v>54621099.420000002</v>
      </c>
      <c r="L164" s="258">
        <f>SUM(L155:L163)</f>
        <v>54621099.420000002</v>
      </c>
      <c r="M164" s="256" t="b">
        <f>K164=L164</f>
        <v>1</v>
      </c>
    </row>
    <row r="165" spans="1:14" ht="15.75" thickTop="1">
      <c r="A165" s="250" t="s">
        <v>684</v>
      </c>
      <c r="B165" s="254" t="s">
        <v>780</v>
      </c>
      <c r="C165" s="255">
        <v>3644338.25</v>
      </c>
      <c r="D165" s="255"/>
      <c r="E165" s="253"/>
    </row>
    <row r="166" spans="1:14" ht="15.75" thickBot="1">
      <c r="A166" s="250" t="s">
        <v>685</v>
      </c>
      <c r="B166" s="254" t="s">
        <v>781</v>
      </c>
      <c r="C166" s="255"/>
      <c r="D166" s="255">
        <v>3644338.25</v>
      </c>
      <c r="E166" s="253"/>
    </row>
    <row r="167" spans="1:14" ht="16.5" thickTop="1" thickBot="1">
      <c r="A167" s="256" t="s">
        <v>1028</v>
      </c>
      <c r="B167" s="257"/>
      <c r="C167" s="258">
        <f>SUM(C158:C166)</f>
        <v>4401218.6899999995</v>
      </c>
      <c r="D167" s="258">
        <f>SUM(D158:D166)</f>
        <v>4401218.6899999995</v>
      </c>
      <c r="E167" s="256" t="b">
        <f>C167=D167</f>
        <v>1</v>
      </c>
      <c r="K167" s="16">
        <f>SUM(K155:K159)</f>
        <v>4075263.14</v>
      </c>
      <c r="L167" s="16">
        <f>SUM(L155:L159)</f>
        <v>16607036.34</v>
      </c>
      <c r="M167" s="16">
        <f>L167-K167</f>
        <v>12531773.199999999</v>
      </c>
    </row>
    <row r="168" spans="1:14" ht="21" thickTop="1" thickBot="1">
      <c r="A168" s="496"/>
      <c r="B168" s="497"/>
      <c r="C168" s="497"/>
      <c r="D168" s="497"/>
      <c r="E168" s="497"/>
      <c r="I168" s="501" t="s">
        <v>1115</v>
      </c>
      <c r="J168" s="501"/>
      <c r="K168" s="501"/>
    </row>
    <row r="169" spans="1:14" ht="15.75" thickTop="1">
      <c r="I169" s="304" t="s">
        <v>868</v>
      </c>
      <c r="J169" s="304" t="s">
        <v>751</v>
      </c>
      <c r="K169" s="304" t="s">
        <v>130</v>
      </c>
      <c r="L169" s="304" t="s">
        <v>131</v>
      </c>
    </row>
    <row r="170" spans="1:14">
      <c r="I170" t="s">
        <v>681</v>
      </c>
      <c r="J170" t="s">
        <v>779</v>
      </c>
      <c r="K170" s="9">
        <f>K160-L160</f>
        <v>10582940.529999999</v>
      </c>
      <c r="L170" s="9"/>
      <c r="M170" t="s">
        <v>1035</v>
      </c>
    </row>
    <row r="171" spans="1:14">
      <c r="C171" s="249">
        <f>+C106+C91+C76+C61+C48+C36+C24+C12+C121+C137+C152</f>
        <v>50219880.729999997</v>
      </c>
      <c r="D171" s="249">
        <f>+D106+D91+D76+D61+D48+D36+D24+D12+D121+D137+D152</f>
        <v>50219880.729999997</v>
      </c>
      <c r="I171" t="s">
        <v>237</v>
      </c>
      <c r="J171" t="s">
        <v>703</v>
      </c>
      <c r="K171" s="9">
        <f>+N161</f>
        <v>-1948832.669999999</v>
      </c>
      <c r="L171" s="9"/>
      <c r="M171" t="s">
        <v>83</v>
      </c>
    </row>
    <row r="172" spans="1:14">
      <c r="C172" s="11"/>
      <c r="D172" s="11" t="b">
        <f>C171=D171</f>
        <v>1</v>
      </c>
      <c r="I172" t="s">
        <v>1033</v>
      </c>
      <c r="J172" t="s">
        <v>1034</v>
      </c>
      <c r="K172" s="9"/>
      <c r="L172" s="9">
        <f>+M167</f>
        <v>12531773.199999999</v>
      </c>
      <c r="M172" t="s">
        <v>83</v>
      </c>
    </row>
    <row r="175" spans="1:14">
      <c r="K175" s="16">
        <f>SUM(K170:K174)</f>
        <v>8634107.8599999994</v>
      </c>
      <c r="L175" s="16">
        <f>SUM(L170:L174)</f>
        <v>12531773.199999999</v>
      </c>
    </row>
  </sheetData>
  <mergeCells count="23">
    <mergeCell ref="A62:E62"/>
    <mergeCell ref="A65:E65"/>
    <mergeCell ref="A1:E1"/>
    <mergeCell ref="A13:E13"/>
    <mergeCell ref="A25:E25"/>
    <mergeCell ref="A37:E37"/>
    <mergeCell ref="A50:E50"/>
    <mergeCell ref="A77:E77"/>
    <mergeCell ref="I153:M153"/>
    <mergeCell ref="A156:E156"/>
    <mergeCell ref="A168:E168"/>
    <mergeCell ref="I168:K168"/>
    <mergeCell ref="A141:E141"/>
    <mergeCell ref="A153:E153"/>
    <mergeCell ref="A110:E110"/>
    <mergeCell ref="A123:E123"/>
    <mergeCell ref="A126:E126"/>
    <mergeCell ref="A138:E138"/>
    <mergeCell ref="A122:E122"/>
    <mergeCell ref="A95:E95"/>
    <mergeCell ref="A107:E107"/>
    <mergeCell ref="A80:E80"/>
    <mergeCell ref="A92:E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EADyOP 1-25</vt:lpstr>
      <vt:lpstr>EFE 12-24 MMC</vt:lpstr>
      <vt:lpstr>EFE 11-24 FINAL</vt:lpstr>
      <vt:lpstr>EFE 11-24-23</vt:lpstr>
      <vt:lpstr>TABLA 14-2</vt:lpstr>
      <vt:lpstr>3252 dic-24</vt:lpstr>
      <vt:lpstr>DEPURACIÓN</vt:lpstr>
      <vt:lpstr>CONC EGRESOS</vt:lpstr>
      <vt:lpstr>AJUSTE PROV</vt:lpstr>
      <vt:lpstr>'EADyOP 1-25'!Área_de_impresión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Angel Gabriel Valdez Espinosa</cp:lastModifiedBy>
  <cp:lastPrinted>2024-12-10T21:35:40Z</cp:lastPrinted>
  <dcterms:created xsi:type="dcterms:W3CDTF">2017-04-18T21:21:51Z</dcterms:created>
  <dcterms:modified xsi:type="dcterms:W3CDTF">2025-05-07T21:08:24Z</dcterms:modified>
</cp:coreProperties>
</file>